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824B40C-AAD5-4482-88BD-B661A7ADBDE9}" xr6:coauthVersionLast="45" xr6:coauthVersionMax="45" xr10:uidLastSave="{00000000-0000-0000-0000-000000000000}"/>
  <bookViews>
    <workbookView xWindow="-108" yWindow="-108" windowWidth="23256" windowHeight="12456" activeTab="4" xr2:uid="{00000000-000D-0000-FFFF-FFFF00000000}"/>
  </bookViews>
  <sheets>
    <sheet name="Field changes duration" sheetId="1" r:id="rId1"/>
    <sheet name="Field changes total count" sheetId="2" r:id="rId2"/>
    <sheet name="Time in field values" sheetId="3" r:id="rId3"/>
    <sheet name="Count of field values" sheetId="4" r:id="rId4"/>
    <sheet name="Export settings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5" l="1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49" i="1"/>
  <c r="C49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C41" i="1"/>
  <c r="C40" i="1"/>
  <c r="I39" i="1"/>
  <c r="C39" i="1"/>
  <c r="I38" i="1"/>
  <c r="C38" i="1"/>
  <c r="C37" i="1"/>
  <c r="C36" i="1"/>
  <c r="I35" i="1"/>
  <c r="C35" i="1"/>
  <c r="I34" i="1"/>
  <c r="C34" i="1"/>
  <c r="C33" i="1"/>
  <c r="C32" i="1"/>
  <c r="I31" i="1"/>
  <c r="C31" i="1"/>
  <c r="I30" i="1"/>
  <c r="C30" i="1"/>
  <c r="C29" i="1"/>
  <c r="C28" i="1"/>
  <c r="C27" i="1"/>
  <c r="I26" i="1"/>
  <c r="C26" i="1"/>
  <c r="C25" i="1"/>
  <c r="C24" i="1"/>
  <c r="I23" i="1"/>
  <c r="C23" i="1"/>
  <c r="I22" i="1"/>
  <c r="C22" i="1"/>
  <c r="C21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<sst xmlns="http://schemas.openxmlformats.org/spreadsheetml/2006/main" count="500" uniqueCount="84">
  <si>
    <t>Date of change</t>
  </si>
  <si>
    <t>Updated by</t>
  </si>
  <si>
    <t>Key</t>
  </si>
  <si>
    <t>Key (Changes duration)</t>
  </si>
  <si>
    <t>Issue Type</t>
  </si>
  <si>
    <t>Issue Type (Changes duration)</t>
  </si>
  <si>
    <t>Summary</t>
  </si>
  <si>
    <t>Summary (Changes duration)</t>
  </si>
  <si>
    <t>Assignee</t>
  </si>
  <si>
    <t>Assignee (Changes duration)</t>
  </si>
  <si>
    <t>Status</t>
  </si>
  <si>
    <t>Status (Changed)</t>
  </si>
  <si>
    <t>Status (Changes duration)</t>
  </si>
  <si>
    <t>Due date</t>
  </si>
  <si>
    <t>Due date (Changed)</t>
  </si>
  <si>
    <t>Due date (Changes duration)</t>
  </si>
  <si>
    <t>Priority</t>
  </si>
  <si>
    <t>Priority (Changed)</t>
  </si>
  <si>
    <t>Priority (Changes duration)</t>
  </si>
  <si>
    <t>Task</t>
  </si>
  <si>
    <t>Test failed and successful transactions</t>
  </si>
  <si>
    <t>IN PROGRESS</t>
  </si>
  <si>
    <t>High</t>
  </si>
  <si>
    <t>Emily Johnson</t>
  </si>
  <si>
    <t>TO DO</t>
  </si>
  <si>
    <t>Add payment history page</t>
  </si>
  <si>
    <t>Low</t>
  </si>
  <si>
    <t>Implement subscription plans</t>
  </si>
  <si>
    <t>Medium</t>
  </si>
  <si>
    <t>Cody Fisher</t>
  </si>
  <si>
    <t>Handle webhook events</t>
  </si>
  <si>
    <t>Create payment flow UI</t>
  </si>
  <si>
    <t>Epic</t>
  </si>
  <si>
    <t>Bug Fixing &amp; Stability Improvements</t>
  </si>
  <si>
    <t>Unassigned</t>
  </si>
  <si>
    <t>Security &amp; Compliance</t>
  </si>
  <si>
    <t>Reporting &amp; Analytics</t>
  </si>
  <si>
    <t>Payment Integration</t>
  </si>
  <si>
    <t>User Profile Management</t>
  </si>
  <si>
    <t>User Authentication &amp; Authorization</t>
  </si>
  <si>
    <t>Investigate Payment Failure for Customer</t>
  </si>
  <si>
    <t>DONE</t>
  </si>
  <si>
    <t>REOPENED</t>
  </si>
  <si>
    <t>Integrate Payment Gateway API</t>
  </si>
  <si>
    <t>Strengthen Security &amp; Data Protection</t>
  </si>
  <si>
    <t>Improve Application Performance</t>
  </si>
  <si>
    <t>Update billing system for instant upgrades</t>
  </si>
  <si>
    <t>Highest</t>
  </si>
  <si>
    <t>Implement frontend UI and connect it to backend</t>
  </si>
  <si>
    <t>Work item</t>
  </si>
  <si>
    <t>Total, q-ty</t>
  </si>
  <si>
    <t>Total</t>
  </si>
  <si>
    <t>Field type is not supported</t>
  </si>
  <si>
    <t>James Smith</t>
  </si>
  <si>
    <t>-</t>
  </si>
  <si>
    <t>Setting</t>
  </si>
  <si>
    <t>Info</t>
  </si>
  <si>
    <t>Organization</t>
  </si>
  <si>
    <t>Exported Time</t>
  </si>
  <si>
    <t>April 24, 2026 at 11:48 AM (+03:00)</t>
  </si>
  <si>
    <t>Exported By</t>
  </si>
  <si>
    <t>Page</t>
  </si>
  <si>
    <t>Main page</t>
  </si>
  <si>
    <t>Active Mode</t>
  </si>
  <si>
    <t>Table View</t>
  </si>
  <si>
    <t>Space</t>
  </si>
  <si>
    <t>DEVS [DEVS]</t>
  </si>
  <si>
    <t>Updated By</t>
  </si>
  <si>
    <t>Any User</t>
  </si>
  <si>
    <t>Date Range From</t>
  </si>
  <si>
    <t>04/19/2026</t>
  </si>
  <si>
    <t>Date Range To</t>
  </si>
  <si>
    <t>04/25/2026</t>
  </si>
  <si>
    <t>Sort Order</t>
  </si>
  <si>
    <t>Date of change - ↓ (DESC), Key - ↓ (DESC)</t>
  </si>
  <si>
    <t>Work Item Filter</t>
  </si>
  <si>
    <t>None</t>
  </si>
  <si>
    <t>Transition Filters</t>
  </si>
  <si>
    <t>Work Items</t>
  </si>
  <si>
    <t>17</t>
  </si>
  <si>
    <t>Changes</t>
  </si>
  <si>
    <t>45</t>
  </si>
  <si>
    <t>Time Format</t>
  </si>
  <si>
    <t>Pretty (Example - "3 days, 7 hours, 45 minutes")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</si>
</sst>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u/>
      <sz val="12"/>
      <color rgb="FF0000FF"/>
      <name val="Calibri"/>
      <family val="2"/>
    </font>
    <font>
      <u/>
      <sz val="12"/>
      <color rgb="FF0000FF"/>
      <name val="Calibri"/>
      <family val="2"/>
    </font>
    <font>
      <sz val="12"/>
      <color rgb="FFB7B9BE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E7E7"/>
        <bgColor indexed="64"/>
      </patternFill>
    </fill>
    <fill>
      <patternFill patternType="solid">
        <fgColor rgb="FFDDFADE"/>
        <bgColor indexed="64"/>
      </patternFill>
    </fill>
    <fill>
      <patternFill patternType="solid">
        <fgColor rgb="FFF3F0FF"/>
        <bgColor indexed="64"/>
      </patternFill>
    </fill>
    <fill>
      <patternFill patternType="solid">
        <fgColor rgb="FFEBEC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/>
    <xf numFmtId="0" fontId="1" fillId="0" borderId="1" xfId="0" applyNumberFormat="1" applyFont="1" applyBorder="1"/>
    <xf numFmtId="0" fontId="2" fillId="0" borderId="1" xfId="0" applyNumberFormat="1" applyFont="1" applyBorder="1"/>
    <xf numFmtId="46" fontId="1" fillId="0" borderId="1" xfId="0" applyNumberFormat="1" applyFont="1" applyBorder="1"/>
    <xf numFmtId="0" fontId="3" fillId="0" borderId="0" xfId="0" applyNumberFormat="1" applyFont="1"/>
    <xf numFmtId="0" fontId="0" fillId="2" borderId="0" xfId="0" applyNumberFormat="1" applyFill="1"/>
    <xf numFmtId="0" fontId="0" fillId="3" borderId="0" xfId="0" applyNumberFormat="1" applyFill="1"/>
    <xf numFmtId="46" fontId="1" fillId="0" borderId="0" xfId="0" applyNumberFormat="1" applyFont="1"/>
    <xf numFmtId="0" fontId="0" fillId="4" borderId="0" xfId="0" applyNumberFormat="1" applyFill="1"/>
    <xf numFmtId="0" fontId="3" fillId="4" borderId="0" xfId="0" applyNumberFormat="1" applyFont="1" applyFill="1"/>
    <xf numFmtId="0" fontId="3" fillId="2" borderId="0" xfId="0" applyNumberFormat="1" applyFont="1" applyFill="1"/>
    <xf numFmtId="0" fontId="1" fillId="0" borderId="2" xfId="0" applyNumberFormat="1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/>
    <xf numFmtId="0" fontId="4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5" borderId="2" xfId="0" applyNumberFormat="1" applyFont="1" applyFill="1" applyBorder="1" applyAlignment="1">
      <alignment horizontal="center" vertical="center"/>
    </xf>
    <xf numFmtId="0" fontId="0" fillId="5" borderId="2" xfId="0" applyNumberFormat="1" applyFill="1" applyBorder="1" applyAlignment="1">
      <alignment horizontal="center" vertical="center"/>
    </xf>
    <xf numFmtId="0" fontId="1" fillId="5" borderId="3" xfId="0" applyNumberFormat="1" applyFont="1" applyFill="1" applyBorder="1" applyAlignment="1">
      <alignment horizontal="center" vertical="center"/>
    </xf>
    <xf numFmtId="0" fontId="1" fillId="5" borderId="2" xfId="0" applyNumberFormat="1" applyFont="1" applyFill="1" applyBorder="1" applyAlignment="1">
      <alignment horizontal="left" vertical="center"/>
    </xf>
    <xf numFmtId="0" fontId="3" fillId="5" borderId="2" xfId="0" applyNumberFormat="1" applyFont="1" applyFill="1" applyBorder="1" applyAlignment="1">
      <alignment horizontal="left" vertical="center"/>
    </xf>
    <xf numFmtId="46" fontId="4" fillId="0" borderId="2" xfId="0" applyNumberFormat="1" applyFont="1" applyBorder="1" applyAlignment="1">
      <alignment horizontal="center" vertical="center"/>
    </xf>
    <xf numFmtId="46" fontId="0" fillId="0" borderId="2" xfId="0" applyNumberFormat="1" applyBorder="1" applyAlignment="1">
      <alignment horizontal="center" vertical="center"/>
    </xf>
    <xf numFmtId="46" fontId="1" fillId="0" borderId="3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left" vertical="top" wrapText="1"/>
    </xf>
    <xf numFmtId="0" fontId="0" fillId="0" borderId="2" xfId="0" applyNumberFormat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left" vertical="top" wrapText="1"/>
    </xf>
    <xf numFmtId="0" fontId="1" fillId="5" borderId="2" xfId="0" applyNumberFormat="1" applyFont="1" applyFill="1" applyBorder="1" applyAlignment="1">
      <alignment horizontal="center" vertical="center"/>
    </xf>
    <xf numFmtId="0" fontId="1" fillId="5" borderId="3" xfId="0" applyNumberFormat="1" applyFont="1" applyFill="1" applyBorder="1" applyAlignment="1">
      <alignment horizontal="center" vertical="center"/>
    </xf>
    <xf numFmtId="22" fontId="1" fillId="0" borderId="1" xfId="0" applyNumberFormat="1" applyFont="1" applyBorder="1"/>
    <xf numFmtId="22" fontId="0" fillId="0" borderId="0" xfId="0" applyNumberFormat="1"/>
    <xf numFmtId="22" fontId="0" fillId="4" borderId="0" xfId="0" applyNumberFormat="1" applyFill="1"/>
    <xf numFmtId="0" fontId="0" fillId="0" borderId="0" xfId="0" applyNumberFormat="1" applyAlignment="1">
      <alignment wrapText="1"/>
    </xf>
    <xf numFmtId="0" fontId="1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0" fontId="0" fillId="4" borderId="0" xfId="0" applyNumberFormat="1" applyFill="1" applyAlignment="1">
      <alignment wrapText="1"/>
    </xf>
    <xf numFmtId="14" fontId="1" fillId="0" borderId="1" xfId="0" applyNumberFormat="1" applyFont="1" applyBorder="1"/>
    <xf numFmtId="14" fontId="0" fillId="0" borderId="0" xfId="0" applyNumberFormat="1"/>
    <xf numFmtId="14" fontId="0" fillId="2" borderId="0" xfId="0" applyNumberFormat="1" applyFill="1"/>
    <xf numFmtId="14" fontId="0" fillId="3" borderId="0" xfId="0" applyNumberFormat="1" applyFill="1"/>
    <xf numFmtId="14" fontId="0" fillId="4" borderId="0" xfId="0" applyNumberFormat="1" applyFill="1"/>
  </cellXfs>
  <cellStyles count="1">
    <cellStyle name="Обычный" xfId="0" builtinId="0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3"/>
  <sheetViews>
    <sheetView zoomScale="60" zoomScaleNormal="60" workbookViewId="0">
      <pane ySplit="1" topLeftCell="A2" activePane="bottomLeft" state="frozen"/>
      <selection pane="bottomLeft" activeCell="P31" sqref="P31"/>
    </sheetView>
  </sheetViews>
  <sheetFormatPr defaultRowHeight="15.6" x14ac:dyDescent="0.3"/>
  <cols>
    <col min="1" max="1" width="18.69921875" customWidth="1"/>
    <col min="2" max="2" width="16.19921875" customWidth="1"/>
    <col min="3" max="3" width="9.8984375" customWidth="1"/>
    <col min="4" max="4" width="13" customWidth="1"/>
    <col min="5" max="5" width="9.59765625" bestFit="1" customWidth="1"/>
    <col min="6" max="6" width="18.796875" customWidth="1"/>
    <col min="7" max="7" width="31.3984375" style="34" customWidth="1"/>
    <col min="8" max="8" width="18" customWidth="1"/>
    <col min="9" max="9" width="15.8984375" customWidth="1"/>
    <col min="10" max="10" width="17" customWidth="1"/>
    <col min="11" max="11" width="14.19921875" customWidth="1"/>
    <col min="12" max="12" width="13" customWidth="1"/>
    <col min="13" max="13" width="14.296875" customWidth="1"/>
    <col min="14" max="14" width="14.59765625" customWidth="1"/>
    <col min="15" max="15" width="13.19921875" customWidth="1"/>
    <col min="16" max="16" width="17.19921875" customWidth="1"/>
    <col min="17" max="17" width="11.19921875" customWidth="1"/>
    <col min="18" max="18" width="10.19921875" customWidth="1"/>
    <col min="19" max="19" width="15" customWidth="1"/>
  </cols>
  <sheetData>
    <row r="1" spans="1:19" s="36" customFormat="1" ht="31.2" x14ac:dyDescent="0.3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  <c r="R1" s="35" t="s">
        <v>17</v>
      </c>
      <c r="S1" s="35" t="s">
        <v>18</v>
      </c>
    </row>
    <row r="2" spans="1:19" x14ac:dyDescent="0.3">
      <c r="A2" s="31">
        <v>46136.492106481484</v>
      </c>
      <c r="B2" s="1"/>
      <c r="C2" s="2" t="str">
        <f>HYPERLINK("https://reklamanataliak.atlassian.net/browse/DEVS-48", "DEVS-48")</f>
        <v>DEVS-48</v>
      </c>
      <c r="D2" s="3">
        <v>3.794861111111111</v>
      </c>
      <c r="E2" s="1" t="s">
        <v>19</v>
      </c>
      <c r="F2" s="3">
        <v>3.794861111111111</v>
      </c>
      <c r="G2" s="37" t="s">
        <v>20</v>
      </c>
      <c r="H2" s="3">
        <v>3.794861111111111</v>
      </c>
      <c r="I2" s="2" t="str">
        <f>HYPERLINK("https://reklamanataliak.atlassian.net/people/70121:bb60bde1-ecc7-4302-95a8-60f6c4c5bb0e", "Emily Johnson")</f>
        <v>Emily Johnson</v>
      </c>
      <c r="J2" s="3">
        <v>3.794861111111111</v>
      </c>
      <c r="K2" s="1" t="s">
        <v>21</v>
      </c>
      <c r="L2" s="1"/>
      <c r="M2" s="3">
        <v>2.9223032407407405</v>
      </c>
      <c r="N2" s="39">
        <v>46203</v>
      </c>
      <c r="O2" s="39"/>
      <c r="P2" s="3">
        <v>3.794861111111111</v>
      </c>
      <c r="Q2" s="1" t="s">
        <v>22</v>
      </c>
      <c r="R2" s="1"/>
      <c r="S2" s="3">
        <v>3.794861111111111</v>
      </c>
    </row>
    <row r="3" spans="1:19" x14ac:dyDescent="0.3">
      <c r="A3" s="32">
        <v>46133.569803240738</v>
      </c>
      <c r="B3" t="s">
        <v>23</v>
      </c>
      <c r="C3" s="4" t="str">
        <f>HYPERLINK("https://reklamanataliak.atlassian.net/browse/DEVS-48", "DEVS-48")</f>
        <v>DEVS-48</v>
      </c>
      <c r="E3" t="s">
        <v>19</v>
      </c>
      <c r="G3" s="34" t="s">
        <v>20</v>
      </c>
      <c r="I3" s="4" t="str">
        <f>HYPERLINK("https://reklamanataliak.atlassian.net/people/70121:bb60bde1-ecc7-4302-95a8-60f6c4c5bb0e", "Emily Johnson")</f>
        <v>Emily Johnson</v>
      </c>
      <c r="K3" s="5" t="s">
        <v>24</v>
      </c>
      <c r="L3" s="6" t="s">
        <v>21</v>
      </c>
      <c r="M3" s="7">
        <v>0.87255787037037036</v>
      </c>
      <c r="N3" s="40">
        <v>46203</v>
      </c>
      <c r="O3" s="40"/>
      <c r="Q3" t="s">
        <v>22</v>
      </c>
    </row>
    <row r="4" spans="1:19" x14ac:dyDescent="0.3">
      <c r="A4" s="33">
        <v>46132.697245370371</v>
      </c>
      <c r="B4" s="8" t="s">
        <v>23</v>
      </c>
      <c r="C4" s="9" t="str">
        <f>HYPERLINK("https://reklamanataliak.atlassian.net/browse/DEVS-48", "DEVS-48")</f>
        <v>DEVS-48</v>
      </c>
      <c r="D4" s="8"/>
      <c r="E4" s="8" t="s">
        <v>19</v>
      </c>
      <c r="F4" s="8"/>
      <c r="G4" s="38" t="s">
        <v>20</v>
      </c>
      <c r="H4" s="8"/>
      <c r="I4" s="9" t="str">
        <f>HYPERLINK("https://reklamanataliak.atlassian.net/people/70121:bb60bde1-ecc7-4302-95a8-60f6c4c5bb0e", "Emily Johnson")</f>
        <v>Emily Johnson</v>
      </c>
      <c r="J4" s="8"/>
      <c r="K4" s="8" t="s">
        <v>24</v>
      </c>
      <c r="L4" s="8"/>
      <c r="M4" s="8"/>
      <c r="N4" s="43">
        <v>46203</v>
      </c>
      <c r="O4" s="43"/>
      <c r="P4" s="8"/>
      <c r="Q4" s="8" t="s">
        <v>22</v>
      </c>
      <c r="R4" s="8"/>
      <c r="S4" s="8"/>
    </row>
    <row r="5" spans="1:19" x14ac:dyDescent="0.3">
      <c r="A5" s="31">
        <v>46136.492106481484</v>
      </c>
      <c r="B5" s="1"/>
      <c r="C5" s="2" t="str">
        <f>HYPERLINK("https://reklamanataliak.atlassian.net/browse/DEVS-47", "DEVS-47")</f>
        <v>DEVS-47</v>
      </c>
      <c r="D5" s="3">
        <v>3.7954282407407409</v>
      </c>
      <c r="E5" s="1" t="s">
        <v>19</v>
      </c>
      <c r="F5" s="3">
        <v>3.7954282407407409</v>
      </c>
      <c r="G5" s="37" t="s">
        <v>25</v>
      </c>
      <c r="H5" s="3">
        <v>3.7954282407407409</v>
      </c>
      <c r="I5" s="2" t="str">
        <f t="shared" ref="I5:I14" si="0">HYPERLINK("https://reklamanataliak.atlassian.net/people/712020:3c1dd9a9-acc9-48bf-b283-b394c6854144", "Cody Fisher")</f>
        <v>Cody Fisher</v>
      </c>
      <c r="J5" s="3">
        <v>3.7954282407407409</v>
      </c>
      <c r="K5" s="1" t="s">
        <v>24</v>
      </c>
      <c r="L5" s="1"/>
      <c r="M5" s="3">
        <v>3.7954282407407409</v>
      </c>
      <c r="N5" s="39">
        <v>46164</v>
      </c>
      <c r="O5" s="39"/>
      <c r="P5" s="3">
        <v>3.7954282407407409</v>
      </c>
      <c r="Q5" s="1" t="s">
        <v>26</v>
      </c>
      <c r="R5" s="1"/>
      <c r="S5" s="3">
        <v>3.7954282407407409</v>
      </c>
    </row>
    <row r="6" spans="1:19" x14ac:dyDescent="0.3">
      <c r="A6" s="33">
        <v>46132.69667824074</v>
      </c>
      <c r="B6" s="8" t="s">
        <v>23</v>
      </c>
      <c r="C6" s="9" t="str">
        <f>HYPERLINK("https://reklamanataliak.atlassian.net/browse/DEVS-47", "DEVS-47")</f>
        <v>DEVS-47</v>
      </c>
      <c r="D6" s="8"/>
      <c r="E6" s="8" t="s">
        <v>19</v>
      </c>
      <c r="F6" s="8"/>
      <c r="G6" s="38" t="s">
        <v>25</v>
      </c>
      <c r="H6" s="8"/>
      <c r="I6" s="9" t="str">
        <f t="shared" si="0"/>
        <v>Cody Fisher</v>
      </c>
      <c r="J6" s="8"/>
      <c r="K6" s="8" t="s">
        <v>24</v>
      </c>
      <c r="L6" s="8"/>
      <c r="M6" s="8"/>
      <c r="N6" s="43">
        <v>46164</v>
      </c>
      <c r="O6" s="43"/>
      <c r="P6" s="8"/>
      <c r="Q6" s="8" t="s">
        <v>26</v>
      </c>
      <c r="R6" s="8"/>
      <c r="S6" s="8"/>
    </row>
    <row r="7" spans="1:19" x14ac:dyDescent="0.3">
      <c r="A7" s="31">
        <v>46136.492106481484</v>
      </c>
      <c r="B7" s="1"/>
      <c r="C7" s="2" t="str">
        <f>HYPERLINK("https://reklamanataliak.atlassian.net/browse/DEVS-46", "DEVS-46")</f>
        <v>DEVS-46</v>
      </c>
      <c r="D7" s="3">
        <v>3.7965277777777775</v>
      </c>
      <c r="E7" s="1" t="s">
        <v>19</v>
      </c>
      <c r="F7" s="3">
        <v>3.7965277777777775</v>
      </c>
      <c r="G7" s="37" t="s">
        <v>27</v>
      </c>
      <c r="H7" s="3">
        <v>3.7965277777777775</v>
      </c>
      <c r="I7" s="2" t="str">
        <f t="shared" si="0"/>
        <v>Cody Fisher</v>
      </c>
      <c r="J7" s="3">
        <v>3.7965277777777775</v>
      </c>
      <c r="K7" s="1" t="s">
        <v>24</v>
      </c>
      <c r="L7" s="1"/>
      <c r="M7" s="3">
        <v>3.7965277777777775</v>
      </c>
      <c r="N7" s="39">
        <v>46156</v>
      </c>
      <c r="O7" s="39"/>
      <c r="P7" s="3">
        <v>3.7965277777777775</v>
      </c>
      <c r="Q7" s="1" t="s">
        <v>28</v>
      </c>
      <c r="R7" s="1"/>
      <c r="S7" s="3">
        <v>3.7965277777777775</v>
      </c>
    </row>
    <row r="8" spans="1:19" x14ac:dyDescent="0.3">
      <c r="A8" s="33">
        <v>46132.6955787037</v>
      </c>
      <c r="B8" s="8" t="s">
        <v>29</v>
      </c>
      <c r="C8" s="9" t="str">
        <f>HYPERLINK("https://reklamanataliak.atlassian.net/browse/DEVS-46", "DEVS-46")</f>
        <v>DEVS-46</v>
      </c>
      <c r="D8" s="8"/>
      <c r="E8" s="8" t="s">
        <v>19</v>
      </c>
      <c r="F8" s="8"/>
      <c r="G8" s="38" t="s">
        <v>27</v>
      </c>
      <c r="H8" s="8"/>
      <c r="I8" s="9" t="str">
        <f t="shared" si="0"/>
        <v>Cody Fisher</v>
      </c>
      <c r="J8" s="8"/>
      <c r="K8" s="8" t="s">
        <v>24</v>
      </c>
      <c r="L8" s="8"/>
      <c r="M8" s="8"/>
      <c r="N8" s="43">
        <v>46156</v>
      </c>
      <c r="O8" s="43"/>
      <c r="P8" s="8"/>
      <c r="Q8" s="8" t="s">
        <v>28</v>
      </c>
      <c r="R8" s="8"/>
      <c r="S8" s="8"/>
    </row>
    <row r="9" spans="1:19" x14ac:dyDescent="0.3">
      <c r="A9" s="31">
        <v>46136.492106481484</v>
      </c>
      <c r="B9" s="1"/>
      <c r="C9" s="2" t="str">
        <f>HYPERLINK("https://reklamanataliak.atlassian.net/browse/DEVS-45", "DEVS-45")</f>
        <v>DEVS-45</v>
      </c>
      <c r="D9" s="3">
        <v>3.797141203703704</v>
      </c>
      <c r="E9" s="1" t="s">
        <v>19</v>
      </c>
      <c r="F9" s="3">
        <v>3.797141203703704</v>
      </c>
      <c r="G9" s="37" t="s">
        <v>30</v>
      </c>
      <c r="H9" s="3">
        <v>3.797141203703704</v>
      </c>
      <c r="I9" s="2" t="str">
        <f t="shared" si="0"/>
        <v>Cody Fisher</v>
      </c>
      <c r="J9" s="3">
        <v>3.797141203703704</v>
      </c>
      <c r="K9" s="1" t="s">
        <v>21</v>
      </c>
      <c r="L9" s="1"/>
      <c r="M9" s="3">
        <v>3.7969791666666666</v>
      </c>
      <c r="N9" s="39">
        <v>46150</v>
      </c>
      <c r="O9" s="39"/>
      <c r="P9" s="3">
        <v>3.7344791666666666</v>
      </c>
      <c r="Q9" s="1" t="s">
        <v>28</v>
      </c>
      <c r="R9" s="1"/>
      <c r="S9" s="3">
        <v>3.797141203703704</v>
      </c>
    </row>
    <row r="10" spans="1:19" x14ac:dyDescent="0.3">
      <c r="A10" s="32">
        <v>46132.757627314815</v>
      </c>
      <c r="B10" t="s">
        <v>29</v>
      </c>
      <c r="C10" s="4" t="str">
        <f>HYPERLINK("https://reklamanataliak.atlassian.net/browse/DEVS-45", "DEVS-45")</f>
        <v>DEVS-45</v>
      </c>
      <c r="E10" t="s">
        <v>19</v>
      </c>
      <c r="G10" s="34" t="s">
        <v>30</v>
      </c>
      <c r="I10" s="4" t="str">
        <f t="shared" si="0"/>
        <v>Cody Fisher</v>
      </c>
      <c r="K10" t="s">
        <v>21</v>
      </c>
      <c r="N10" s="41">
        <v>46135</v>
      </c>
      <c r="O10" s="42">
        <v>46150</v>
      </c>
      <c r="P10" s="7">
        <v>6.267361111111111E-2</v>
      </c>
      <c r="Q10" t="s">
        <v>28</v>
      </c>
    </row>
    <row r="11" spans="1:19" x14ac:dyDescent="0.3">
      <c r="A11" s="32">
        <v>46132.695127314815</v>
      </c>
      <c r="B11" t="s">
        <v>29</v>
      </c>
      <c r="C11" s="4" t="str">
        <f>HYPERLINK("https://reklamanataliak.atlassian.net/browse/DEVS-45", "DEVS-45")</f>
        <v>DEVS-45</v>
      </c>
      <c r="E11" t="s">
        <v>19</v>
      </c>
      <c r="G11" s="34" t="s">
        <v>30</v>
      </c>
      <c r="I11" s="4" t="str">
        <f t="shared" si="0"/>
        <v>Cody Fisher</v>
      </c>
      <c r="K11" s="5" t="s">
        <v>24</v>
      </c>
      <c r="L11" s="6" t="s">
        <v>21</v>
      </c>
      <c r="M11" s="7">
        <v>1.7361111111111112E-4</v>
      </c>
      <c r="N11" s="40">
        <v>46135</v>
      </c>
      <c r="O11" s="40"/>
      <c r="Q11" t="s">
        <v>28</v>
      </c>
    </row>
    <row r="12" spans="1:19" x14ac:dyDescent="0.3">
      <c r="A12" s="33">
        <v>46132.694965277777</v>
      </c>
      <c r="B12" s="8" t="s">
        <v>23</v>
      </c>
      <c r="C12" s="9" t="str">
        <f>HYPERLINK("https://reklamanataliak.atlassian.net/browse/DEVS-45", "DEVS-45")</f>
        <v>DEVS-45</v>
      </c>
      <c r="D12" s="8"/>
      <c r="E12" s="8" t="s">
        <v>19</v>
      </c>
      <c r="F12" s="8"/>
      <c r="G12" s="38" t="s">
        <v>30</v>
      </c>
      <c r="H12" s="8"/>
      <c r="I12" s="9" t="str">
        <f t="shared" si="0"/>
        <v>Cody Fisher</v>
      </c>
      <c r="J12" s="8"/>
      <c r="K12" s="8" t="s">
        <v>24</v>
      </c>
      <c r="L12" s="8"/>
      <c r="M12" s="8"/>
      <c r="N12" s="43">
        <v>46135</v>
      </c>
      <c r="O12" s="43"/>
      <c r="P12" s="8"/>
      <c r="Q12" s="8" t="s">
        <v>28</v>
      </c>
      <c r="R12" s="8"/>
      <c r="S12" s="8"/>
    </row>
    <row r="13" spans="1:19" x14ac:dyDescent="0.3">
      <c r="A13" s="31">
        <v>46136.492106481484</v>
      </c>
      <c r="B13" s="1"/>
      <c r="C13" s="2" t="str">
        <f>HYPERLINK("https://reklamanataliak.atlassian.net/browse/DEVS-44", "DEVS-44")</f>
        <v>DEVS-44</v>
      </c>
      <c r="D13" s="3">
        <v>3.7983912037037038</v>
      </c>
      <c r="E13" s="1" t="s">
        <v>19</v>
      </c>
      <c r="F13" s="3">
        <v>3.7983912037037038</v>
      </c>
      <c r="G13" s="37" t="s">
        <v>31</v>
      </c>
      <c r="H13" s="3">
        <v>3.7983912037037038</v>
      </c>
      <c r="I13" s="2" t="str">
        <f t="shared" si="0"/>
        <v>Cody Fisher</v>
      </c>
      <c r="J13" s="3">
        <v>3.7475925925925928</v>
      </c>
      <c r="K13" s="1" t="s">
        <v>21</v>
      </c>
      <c r="L13" s="1"/>
      <c r="M13" s="3">
        <v>3.7983101851851853</v>
      </c>
      <c r="N13" s="39">
        <v>46142</v>
      </c>
      <c r="O13" s="39"/>
      <c r="P13" s="3">
        <v>3.7983912037037038</v>
      </c>
      <c r="Q13" s="1" t="s">
        <v>22</v>
      </c>
      <c r="R13" s="1"/>
      <c r="S13" s="3">
        <v>3.7475115740740743</v>
      </c>
    </row>
    <row r="14" spans="1:19" x14ac:dyDescent="0.3">
      <c r="A14" s="32">
        <v>46132.74459490741</v>
      </c>
      <c r="B14" t="s">
        <v>23</v>
      </c>
      <c r="C14" s="4" t="str">
        <f>HYPERLINK("https://reklamanataliak.atlassian.net/browse/DEVS-44", "DEVS-44")</f>
        <v>DEVS-44</v>
      </c>
      <c r="E14" t="s">
        <v>19</v>
      </c>
      <c r="G14" s="34" t="s">
        <v>31</v>
      </c>
      <c r="I14" s="4" t="str">
        <f t="shared" si="0"/>
        <v>Cody Fisher</v>
      </c>
      <c r="K14" t="s">
        <v>21</v>
      </c>
      <c r="N14" s="40">
        <v>46142</v>
      </c>
      <c r="O14" s="40"/>
      <c r="Q14" s="5" t="s">
        <v>28</v>
      </c>
      <c r="R14" s="6" t="s">
        <v>22</v>
      </c>
      <c r="S14" s="7">
        <v>5.0879629629629629E-2</v>
      </c>
    </row>
    <row r="15" spans="1:19" x14ac:dyDescent="0.3">
      <c r="A15" s="32">
        <v>46132.744513888887</v>
      </c>
      <c r="B15" t="s">
        <v>23</v>
      </c>
      <c r="C15" s="4" t="str">
        <f>HYPERLINK("https://reklamanataliak.atlassian.net/browse/DEVS-44", "DEVS-44")</f>
        <v>DEVS-44</v>
      </c>
      <c r="E15" t="s">
        <v>19</v>
      </c>
      <c r="G15" s="34" t="s">
        <v>31</v>
      </c>
      <c r="I15" s="10" t="str">
        <f>HYPERLINK("https://reklamanataliak.atlassian.net/people/70121:bb60bde1-ecc7-4302-95a8-60f6c4c5bb0e", "Emily Johnson")</f>
        <v>Emily Johnson</v>
      </c>
      <c r="J15" s="7">
        <v>5.0798611111111114E-2</v>
      </c>
      <c r="K15" t="s">
        <v>21</v>
      </c>
      <c r="N15" s="40">
        <v>46142</v>
      </c>
      <c r="O15" s="40"/>
      <c r="Q15" t="s">
        <v>28</v>
      </c>
    </row>
    <row r="16" spans="1:19" x14ac:dyDescent="0.3">
      <c r="A16" s="32">
        <v>46132.693796296298</v>
      </c>
      <c r="B16" t="s">
        <v>23</v>
      </c>
      <c r="C16" s="4" t="str">
        <f>HYPERLINK("https://reklamanataliak.atlassian.net/browse/DEVS-44", "DEVS-44")</f>
        <v>DEVS-44</v>
      </c>
      <c r="E16" t="s">
        <v>19</v>
      </c>
      <c r="G16" s="34" t="s">
        <v>31</v>
      </c>
      <c r="I16" s="4" t="str">
        <f>HYPERLINK("https://reklamanataliak.atlassian.net/people/70121:bb60bde1-ecc7-4302-95a8-60f6c4c5bb0e", "Emily Johnson")</f>
        <v>Emily Johnson</v>
      </c>
      <c r="K16" s="5" t="s">
        <v>24</v>
      </c>
      <c r="L16" s="6" t="s">
        <v>21</v>
      </c>
      <c r="M16" s="7">
        <v>8.1018518518518516E-5</v>
      </c>
      <c r="N16" s="40">
        <v>46142</v>
      </c>
      <c r="O16" s="40"/>
      <c r="Q16" t="s">
        <v>28</v>
      </c>
    </row>
    <row r="17" spans="1:19" x14ac:dyDescent="0.3">
      <c r="A17" s="33">
        <v>46132.693715277775</v>
      </c>
      <c r="B17" s="8" t="s">
        <v>23</v>
      </c>
      <c r="C17" s="9" t="str">
        <f>HYPERLINK("https://reklamanataliak.atlassian.net/browse/DEVS-44", "DEVS-44")</f>
        <v>DEVS-44</v>
      </c>
      <c r="D17" s="8"/>
      <c r="E17" s="8" t="s">
        <v>19</v>
      </c>
      <c r="F17" s="8"/>
      <c r="G17" s="38" t="s">
        <v>31</v>
      </c>
      <c r="H17" s="8"/>
      <c r="I17" s="9" t="str">
        <f>HYPERLINK("https://reklamanataliak.atlassian.net/people/70121:bb60bde1-ecc7-4302-95a8-60f6c4c5bb0e", "Emily Johnson")</f>
        <v>Emily Johnson</v>
      </c>
      <c r="J17" s="8"/>
      <c r="K17" s="8" t="s">
        <v>24</v>
      </c>
      <c r="L17" s="8"/>
      <c r="M17" s="8"/>
      <c r="N17" s="43">
        <v>46142</v>
      </c>
      <c r="O17" s="43"/>
      <c r="P17" s="8"/>
      <c r="Q17" s="8" t="s">
        <v>28</v>
      </c>
      <c r="R17" s="8"/>
      <c r="S17" s="8"/>
    </row>
    <row r="18" spans="1:19" x14ac:dyDescent="0.3">
      <c r="A18" s="31">
        <v>46136.492106481484</v>
      </c>
      <c r="B18" s="1"/>
      <c r="C18" s="2" t="str">
        <f>HYPERLINK("https://reklamanataliak.atlassian.net/browse/DEVS-43", "DEVS-43")</f>
        <v>DEVS-43</v>
      </c>
      <c r="D18" s="3">
        <v>3.80125</v>
      </c>
      <c r="E18" s="1" t="s">
        <v>32</v>
      </c>
      <c r="F18" s="3">
        <v>3.80125</v>
      </c>
      <c r="G18" s="37" t="s">
        <v>33</v>
      </c>
      <c r="H18" s="3">
        <v>3.80125</v>
      </c>
      <c r="I18" s="2" t="str">
        <f>HYPERLINK("https://reklamanataliak.atlassian.net/people/70121:bb60bde1-ecc7-4302-95a8-60f6c4c5bb0e", "Emily Johnson")</f>
        <v>Emily Johnson</v>
      </c>
      <c r="J18" s="3">
        <v>3.8011574074074077</v>
      </c>
      <c r="K18" s="1" t="s">
        <v>24</v>
      </c>
      <c r="L18" s="1"/>
      <c r="M18" s="3">
        <v>3.80125</v>
      </c>
      <c r="N18" s="39">
        <v>46387</v>
      </c>
      <c r="O18" s="39"/>
      <c r="P18" s="3">
        <v>3.8010185185185184</v>
      </c>
      <c r="Q18" s="1" t="s">
        <v>28</v>
      </c>
      <c r="R18" s="1"/>
      <c r="S18" s="3">
        <v>3.80125</v>
      </c>
    </row>
    <row r="19" spans="1:19" x14ac:dyDescent="0.3">
      <c r="A19" s="32">
        <v>46132.691087962965</v>
      </c>
      <c r="B19" t="s">
        <v>23</v>
      </c>
      <c r="C19" s="4" t="str">
        <f>HYPERLINK("https://reklamanataliak.atlassian.net/browse/DEVS-43", "DEVS-43")</f>
        <v>DEVS-43</v>
      </c>
      <c r="E19" t="s">
        <v>32</v>
      </c>
      <c r="G19" s="34" t="s">
        <v>33</v>
      </c>
      <c r="I19" s="4" t="str">
        <f>HYPERLINK("https://reklamanataliak.atlassian.net/people/70121:bb60bde1-ecc7-4302-95a8-60f6c4c5bb0e", "Emily Johnson")</f>
        <v>Emily Johnson</v>
      </c>
      <c r="K19" t="s">
        <v>24</v>
      </c>
      <c r="N19" s="41"/>
      <c r="O19" s="42">
        <v>46387</v>
      </c>
      <c r="P19" s="7">
        <v>2.4305555555555552E-4</v>
      </c>
      <c r="Q19" t="s">
        <v>28</v>
      </c>
    </row>
    <row r="20" spans="1:19" x14ac:dyDescent="0.3">
      <c r="A20" s="32">
        <v>46132.690960648149</v>
      </c>
      <c r="B20" t="s">
        <v>23</v>
      </c>
      <c r="C20" s="4" t="str">
        <f>HYPERLINK("https://reklamanataliak.atlassian.net/browse/DEVS-43", "DEVS-43")</f>
        <v>DEVS-43</v>
      </c>
      <c r="E20" t="s">
        <v>32</v>
      </c>
      <c r="G20" s="34" t="s">
        <v>33</v>
      </c>
      <c r="I20" s="5" t="s">
        <v>34</v>
      </c>
      <c r="J20" s="7">
        <v>1.0416666666666667E-4</v>
      </c>
      <c r="K20" t="s">
        <v>24</v>
      </c>
      <c r="N20" s="40"/>
      <c r="O20" s="40"/>
      <c r="Q20" t="s">
        <v>28</v>
      </c>
    </row>
    <row r="21" spans="1:19" x14ac:dyDescent="0.3">
      <c r="A21" s="33">
        <v>46132.69085648148</v>
      </c>
      <c r="B21" s="8" t="s">
        <v>23</v>
      </c>
      <c r="C21" s="9" t="str">
        <f>HYPERLINK("https://reklamanataliak.atlassian.net/browse/DEVS-43", "DEVS-43")</f>
        <v>DEVS-43</v>
      </c>
      <c r="D21" s="8"/>
      <c r="E21" s="8" t="s">
        <v>32</v>
      </c>
      <c r="F21" s="8"/>
      <c r="G21" s="38" t="s">
        <v>33</v>
      </c>
      <c r="H21" s="8"/>
      <c r="I21" s="8" t="s">
        <v>34</v>
      </c>
      <c r="J21" s="8"/>
      <c r="K21" s="8" t="s">
        <v>24</v>
      </c>
      <c r="L21" s="8"/>
      <c r="M21" s="8"/>
      <c r="N21" s="43"/>
      <c r="O21" s="43"/>
      <c r="P21" s="8"/>
      <c r="Q21" s="8" t="s">
        <v>28</v>
      </c>
      <c r="R21" s="8"/>
      <c r="S21" s="8"/>
    </row>
    <row r="22" spans="1:19" x14ac:dyDescent="0.3">
      <c r="A22" s="31">
        <v>46136.492106481484</v>
      </c>
      <c r="B22" s="1"/>
      <c r="C22" s="2" t="str">
        <f>HYPERLINK("https://reklamanataliak.atlassian.net/browse/DEVS-42", "DEVS-42")</f>
        <v>DEVS-42</v>
      </c>
      <c r="D22" s="3">
        <v>3.8019328703703708</v>
      </c>
      <c r="E22" s="1" t="s">
        <v>32</v>
      </c>
      <c r="F22" s="3">
        <v>3.8019328703703708</v>
      </c>
      <c r="G22" s="37" t="s">
        <v>35</v>
      </c>
      <c r="H22" s="3">
        <v>3.8019328703703708</v>
      </c>
      <c r="I22" s="2" t="str">
        <f>HYPERLINK("https://reklamanataliak.atlassian.net/people/712020:3c1dd9a9-acc9-48bf-b283-b394c6854144", "Cody Fisher")</f>
        <v>Cody Fisher</v>
      </c>
      <c r="J22" s="3">
        <v>3.8018402777777776</v>
      </c>
      <c r="K22" s="1" t="s">
        <v>24</v>
      </c>
      <c r="L22" s="1"/>
      <c r="M22" s="3">
        <v>3.8019328703703708</v>
      </c>
      <c r="N22" s="39">
        <v>46203</v>
      </c>
      <c r="O22" s="39"/>
      <c r="P22" s="3">
        <v>3.8017476851851852</v>
      </c>
      <c r="Q22" s="1" t="s">
        <v>28</v>
      </c>
      <c r="R22" s="1"/>
      <c r="S22" s="3">
        <v>3.8019328703703708</v>
      </c>
    </row>
    <row r="23" spans="1:19" x14ac:dyDescent="0.3">
      <c r="A23" s="32">
        <v>46132.690358796295</v>
      </c>
      <c r="B23" t="s">
        <v>23</v>
      </c>
      <c r="C23" s="4" t="str">
        <f>HYPERLINK("https://reklamanataliak.atlassian.net/browse/DEVS-42", "DEVS-42")</f>
        <v>DEVS-42</v>
      </c>
      <c r="E23" t="s">
        <v>32</v>
      </c>
      <c r="G23" s="34" t="s">
        <v>35</v>
      </c>
      <c r="I23" s="4" t="str">
        <f>HYPERLINK("https://reklamanataliak.atlassian.net/people/712020:3c1dd9a9-acc9-48bf-b283-b394c6854144", "Cody Fisher")</f>
        <v>Cody Fisher</v>
      </c>
      <c r="K23" t="s">
        <v>24</v>
      </c>
      <c r="N23" s="41"/>
      <c r="O23" s="42">
        <v>46203</v>
      </c>
      <c r="P23" s="7">
        <v>1.9675925925925926E-4</v>
      </c>
      <c r="Q23" t="s">
        <v>28</v>
      </c>
    </row>
    <row r="24" spans="1:19" x14ac:dyDescent="0.3">
      <c r="A24" s="32">
        <v>46132.690266203703</v>
      </c>
      <c r="B24" t="s">
        <v>23</v>
      </c>
      <c r="C24" s="4" t="str">
        <f>HYPERLINK("https://reklamanataliak.atlassian.net/browse/DEVS-42", "DEVS-42")</f>
        <v>DEVS-42</v>
      </c>
      <c r="E24" t="s">
        <v>32</v>
      </c>
      <c r="G24" s="34" t="s">
        <v>35</v>
      </c>
      <c r="I24" s="5" t="s">
        <v>34</v>
      </c>
      <c r="J24" s="7">
        <v>1.0416666666666667E-4</v>
      </c>
      <c r="K24" t="s">
        <v>24</v>
      </c>
      <c r="N24" s="40"/>
      <c r="O24" s="40"/>
      <c r="Q24" t="s">
        <v>28</v>
      </c>
    </row>
    <row r="25" spans="1:19" x14ac:dyDescent="0.3">
      <c r="A25" s="33">
        <v>46132.69017361111</v>
      </c>
      <c r="B25" s="8" t="s">
        <v>23</v>
      </c>
      <c r="C25" s="9" t="str">
        <f>HYPERLINK("https://reklamanataliak.atlassian.net/browse/DEVS-42", "DEVS-42")</f>
        <v>DEVS-42</v>
      </c>
      <c r="D25" s="8"/>
      <c r="E25" s="8" t="s">
        <v>32</v>
      </c>
      <c r="F25" s="8"/>
      <c r="G25" s="38" t="s">
        <v>35</v>
      </c>
      <c r="H25" s="8"/>
      <c r="I25" s="8" t="s">
        <v>34</v>
      </c>
      <c r="J25" s="8"/>
      <c r="K25" s="8" t="s">
        <v>24</v>
      </c>
      <c r="L25" s="8"/>
      <c r="M25" s="8"/>
      <c r="N25" s="43"/>
      <c r="O25" s="43"/>
      <c r="P25" s="8"/>
      <c r="Q25" s="8" t="s">
        <v>28</v>
      </c>
      <c r="R25" s="8"/>
      <c r="S25" s="8"/>
    </row>
    <row r="26" spans="1:19" x14ac:dyDescent="0.3">
      <c r="A26" s="31">
        <v>46136.492106481484</v>
      </c>
      <c r="B26" s="1"/>
      <c r="C26" s="2" t="str">
        <f>HYPERLINK("https://reklamanataliak.atlassian.net/browse/DEVS-41", "DEVS-41")</f>
        <v>DEVS-41</v>
      </c>
      <c r="D26" s="3">
        <v>3.802511574074074</v>
      </c>
      <c r="E26" s="1" t="s">
        <v>32</v>
      </c>
      <c r="F26" s="3">
        <v>3.802511574074074</v>
      </c>
      <c r="G26" s="37" t="s">
        <v>36</v>
      </c>
      <c r="H26" s="3">
        <v>3.802511574074074</v>
      </c>
      <c r="I26" s="2" t="str">
        <f>HYPERLINK("https://reklamanataliak.atlassian.net/people/70121:bb60bde1-ecc7-4302-95a8-60f6c4c5bb0e", "Emily Johnson")</f>
        <v>Emily Johnson</v>
      </c>
      <c r="J26" s="3">
        <v>3.8022569444444443</v>
      </c>
      <c r="K26" s="1" t="s">
        <v>24</v>
      </c>
      <c r="L26" s="1"/>
      <c r="M26" s="3">
        <v>3.802511574074074</v>
      </c>
      <c r="N26" s="39">
        <v>46387</v>
      </c>
      <c r="O26" s="39"/>
      <c r="P26" s="3">
        <v>3.8022685185185185</v>
      </c>
      <c r="Q26" s="1" t="s">
        <v>28</v>
      </c>
      <c r="R26" s="1"/>
      <c r="S26" s="3">
        <v>3.802511574074074</v>
      </c>
    </row>
    <row r="27" spans="1:19" x14ac:dyDescent="0.3">
      <c r="A27" s="32">
        <v>46132.689849537041</v>
      </c>
      <c r="B27" t="s">
        <v>23</v>
      </c>
      <c r="C27" s="4" t="str">
        <f>HYPERLINK("https://reklamanataliak.atlassian.net/browse/DEVS-41", "DEVS-41")</f>
        <v>DEVS-41</v>
      </c>
      <c r="E27" t="s">
        <v>32</v>
      </c>
      <c r="G27" s="34" t="s">
        <v>36</v>
      </c>
      <c r="I27" s="5" t="s">
        <v>34</v>
      </c>
      <c r="J27" s="7">
        <v>2.5462962962962961E-4</v>
      </c>
      <c r="K27" t="s">
        <v>24</v>
      </c>
      <c r="N27" s="40">
        <v>46387</v>
      </c>
      <c r="O27" s="40"/>
      <c r="Q27" t="s">
        <v>28</v>
      </c>
    </row>
    <row r="28" spans="1:19" x14ac:dyDescent="0.3">
      <c r="A28" s="32">
        <v>46132.689837962964</v>
      </c>
      <c r="B28" t="s">
        <v>23</v>
      </c>
      <c r="C28" s="4" t="str">
        <f>HYPERLINK("https://reklamanataliak.atlassian.net/browse/DEVS-41", "DEVS-41")</f>
        <v>DEVS-41</v>
      </c>
      <c r="E28" t="s">
        <v>32</v>
      </c>
      <c r="G28" s="34" t="s">
        <v>36</v>
      </c>
      <c r="I28" t="s">
        <v>34</v>
      </c>
      <c r="K28" t="s">
        <v>24</v>
      </c>
      <c r="N28" s="41"/>
      <c r="O28" s="42">
        <v>46387</v>
      </c>
      <c r="P28" s="7">
        <v>2.4305555555555552E-4</v>
      </c>
      <c r="Q28" t="s">
        <v>28</v>
      </c>
    </row>
    <row r="29" spans="1:19" x14ac:dyDescent="0.3">
      <c r="A29" s="33">
        <v>46132.68959490741</v>
      </c>
      <c r="B29" s="8" t="s">
        <v>23</v>
      </c>
      <c r="C29" s="9" t="str">
        <f>HYPERLINK("https://reklamanataliak.atlassian.net/browse/DEVS-41", "DEVS-41")</f>
        <v>DEVS-41</v>
      </c>
      <c r="D29" s="8"/>
      <c r="E29" s="8" t="s">
        <v>32</v>
      </c>
      <c r="F29" s="8"/>
      <c r="G29" s="38" t="s">
        <v>36</v>
      </c>
      <c r="H29" s="8"/>
      <c r="I29" s="8" t="s">
        <v>34</v>
      </c>
      <c r="J29" s="8"/>
      <c r="K29" s="8" t="s">
        <v>24</v>
      </c>
      <c r="L29" s="8"/>
      <c r="M29" s="8"/>
      <c r="N29" s="43"/>
      <c r="O29" s="43"/>
      <c r="P29" s="8"/>
      <c r="Q29" s="8" t="s">
        <v>28</v>
      </c>
      <c r="R29" s="8"/>
      <c r="S29" s="8"/>
    </row>
    <row r="30" spans="1:19" x14ac:dyDescent="0.3">
      <c r="A30" s="31">
        <v>46136.492106481484</v>
      </c>
      <c r="B30" s="1"/>
      <c r="C30" s="2" t="str">
        <f>HYPERLINK("https://reklamanataliak.atlassian.net/browse/DEVS-40", "DEVS-40")</f>
        <v>DEVS-40</v>
      </c>
      <c r="D30" s="3">
        <v>3.8028935185185184</v>
      </c>
      <c r="E30" s="1" t="s">
        <v>32</v>
      </c>
      <c r="F30" s="3">
        <v>3.8028935185185184</v>
      </c>
      <c r="G30" s="37" t="s">
        <v>37</v>
      </c>
      <c r="H30" s="3">
        <v>3.8028935185185184</v>
      </c>
      <c r="I30" s="2" t="str">
        <f>HYPERLINK("https://reklamanataliak.atlassian.net/people/70121:bb60bde1-ecc7-4302-95a8-60f6c4c5bb0e", "Emily Johnson")</f>
        <v>Emily Johnson</v>
      </c>
      <c r="J30" s="3">
        <v>3.8028009259259261</v>
      </c>
      <c r="K30" s="1" t="s">
        <v>24</v>
      </c>
      <c r="L30" s="1"/>
      <c r="M30" s="3">
        <v>3.8028935185185184</v>
      </c>
      <c r="N30" s="39">
        <v>46234</v>
      </c>
      <c r="O30" s="39"/>
      <c r="P30" s="3">
        <v>3.8027199074074076</v>
      </c>
      <c r="Q30" s="1" t="s">
        <v>28</v>
      </c>
      <c r="R30" s="1"/>
      <c r="S30" s="3">
        <v>3.8028935185185184</v>
      </c>
    </row>
    <row r="31" spans="1:19" x14ac:dyDescent="0.3">
      <c r="A31" s="32">
        <v>46132.689386574071</v>
      </c>
      <c r="B31" t="s">
        <v>23</v>
      </c>
      <c r="C31" s="4" t="str">
        <f>HYPERLINK("https://reklamanataliak.atlassian.net/browse/DEVS-40", "DEVS-40")</f>
        <v>DEVS-40</v>
      </c>
      <c r="E31" t="s">
        <v>32</v>
      </c>
      <c r="G31" s="34" t="s">
        <v>37</v>
      </c>
      <c r="I31" s="4" t="str">
        <f>HYPERLINK("https://reklamanataliak.atlassian.net/people/70121:bb60bde1-ecc7-4302-95a8-60f6c4c5bb0e", "Emily Johnson")</f>
        <v>Emily Johnson</v>
      </c>
      <c r="K31" t="s">
        <v>24</v>
      </c>
      <c r="N31" s="41"/>
      <c r="O31" s="42">
        <v>46234</v>
      </c>
      <c r="P31" s="7">
        <v>1.7361111111111112E-4</v>
      </c>
      <c r="Q31" t="s">
        <v>28</v>
      </c>
    </row>
    <row r="32" spans="1:19" x14ac:dyDescent="0.3">
      <c r="A32" s="32">
        <v>46132.689305555556</v>
      </c>
      <c r="B32" t="s">
        <v>23</v>
      </c>
      <c r="C32" s="4" t="str">
        <f>HYPERLINK("https://reklamanataliak.atlassian.net/browse/DEVS-40", "DEVS-40")</f>
        <v>DEVS-40</v>
      </c>
      <c r="E32" t="s">
        <v>32</v>
      </c>
      <c r="G32" s="34" t="s">
        <v>37</v>
      </c>
      <c r="I32" s="5" t="s">
        <v>34</v>
      </c>
      <c r="J32" s="7">
        <v>1.0416666666666667E-4</v>
      </c>
      <c r="K32" t="s">
        <v>24</v>
      </c>
      <c r="N32" s="40"/>
      <c r="O32" s="40"/>
      <c r="Q32" t="s">
        <v>28</v>
      </c>
    </row>
    <row r="33" spans="1:19" x14ac:dyDescent="0.3">
      <c r="A33" s="33">
        <v>46132.689212962963</v>
      </c>
      <c r="B33" s="8" t="s">
        <v>23</v>
      </c>
      <c r="C33" s="9" t="str">
        <f>HYPERLINK("https://reklamanataliak.atlassian.net/browse/DEVS-40", "DEVS-40")</f>
        <v>DEVS-40</v>
      </c>
      <c r="D33" s="8"/>
      <c r="E33" s="8" t="s">
        <v>32</v>
      </c>
      <c r="F33" s="8"/>
      <c r="G33" s="38" t="s">
        <v>37</v>
      </c>
      <c r="H33" s="8"/>
      <c r="I33" s="8" t="s">
        <v>34</v>
      </c>
      <c r="J33" s="8"/>
      <c r="K33" s="8" t="s">
        <v>24</v>
      </c>
      <c r="L33" s="8"/>
      <c r="M33" s="8"/>
      <c r="N33" s="43"/>
      <c r="O33" s="43"/>
      <c r="P33" s="8"/>
      <c r="Q33" s="8" t="s">
        <v>28</v>
      </c>
      <c r="R33" s="8"/>
      <c r="S33" s="8"/>
    </row>
    <row r="34" spans="1:19" x14ac:dyDescent="0.3">
      <c r="A34" s="31">
        <v>46136.492106481484</v>
      </c>
      <c r="B34" s="1"/>
      <c r="C34" s="2" t="str">
        <f>HYPERLINK("https://reklamanataliak.atlassian.net/browse/DEVS-39", "DEVS-39")</f>
        <v>DEVS-39</v>
      </c>
      <c r="D34" s="3">
        <v>3.8034837962962964</v>
      </c>
      <c r="E34" s="1" t="s">
        <v>32</v>
      </c>
      <c r="F34" s="3">
        <v>3.8034837962962964</v>
      </c>
      <c r="G34" s="37" t="s">
        <v>38</v>
      </c>
      <c r="H34" s="3">
        <v>3.8034837962962964</v>
      </c>
      <c r="I34" s="2" t="str">
        <f>HYPERLINK("https://reklamanataliak.atlassian.net/people/712020:3c1dd9a9-acc9-48bf-b283-b394c6854144", "Cody Fisher")</f>
        <v>Cody Fisher</v>
      </c>
      <c r="J34" s="3">
        <v>3.8032523148148147</v>
      </c>
      <c r="K34" s="1" t="s">
        <v>24</v>
      </c>
      <c r="L34" s="1"/>
      <c r="M34" s="3">
        <v>3.8034837962962964</v>
      </c>
      <c r="N34" s="39">
        <v>46173</v>
      </c>
      <c r="O34" s="39"/>
      <c r="P34" s="3">
        <v>3.8031134259259258</v>
      </c>
      <c r="Q34" s="1" t="s">
        <v>28</v>
      </c>
      <c r="R34" s="1"/>
      <c r="S34" s="3">
        <v>3.8034837962962964</v>
      </c>
    </row>
    <row r="35" spans="1:19" x14ac:dyDescent="0.3">
      <c r="A35" s="32">
        <v>46132.688993055555</v>
      </c>
      <c r="B35" t="s">
        <v>23</v>
      </c>
      <c r="C35" s="4" t="str">
        <f>HYPERLINK("https://reklamanataliak.atlassian.net/browse/DEVS-39", "DEVS-39")</f>
        <v>DEVS-39</v>
      </c>
      <c r="E35" t="s">
        <v>32</v>
      </c>
      <c r="G35" s="34" t="s">
        <v>38</v>
      </c>
      <c r="I35" s="4" t="str">
        <f>HYPERLINK("https://reklamanataliak.atlassian.net/people/712020:3c1dd9a9-acc9-48bf-b283-b394c6854144", "Cody Fisher")</f>
        <v>Cody Fisher</v>
      </c>
      <c r="K35" t="s">
        <v>24</v>
      </c>
      <c r="N35" s="41"/>
      <c r="O35" s="42">
        <v>46173</v>
      </c>
      <c r="P35" s="7">
        <v>3.8194444444444446E-4</v>
      </c>
      <c r="Q35" t="s">
        <v>28</v>
      </c>
    </row>
    <row r="36" spans="1:19" x14ac:dyDescent="0.3">
      <c r="A36" s="32">
        <v>46132.688854166663</v>
      </c>
      <c r="B36" t="s">
        <v>23</v>
      </c>
      <c r="C36" s="4" t="str">
        <f>HYPERLINK("https://reklamanataliak.atlassian.net/browse/DEVS-39", "DEVS-39")</f>
        <v>DEVS-39</v>
      </c>
      <c r="E36" t="s">
        <v>32</v>
      </c>
      <c r="G36" s="34" t="s">
        <v>38</v>
      </c>
      <c r="I36" s="5" t="s">
        <v>34</v>
      </c>
      <c r="J36" s="7">
        <v>2.4305555555555552E-4</v>
      </c>
      <c r="K36" t="s">
        <v>24</v>
      </c>
      <c r="N36" s="40"/>
      <c r="O36" s="40"/>
      <c r="Q36" t="s">
        <v>28</v>
      </c>
    </row>
    <row r="37" spans="1:19" x14ac:dyDescent="0.3">
      <c r="A37" s="33">
        <v>46132.688622685186</v>
      </c>
      <c r="B37" s="8" t="s">
        <v>23</v>
      </c>
      <c r="C37" s="9" t="str">
        <f>HYPERLINK("https://reklamanataliak.atlassian.net/browse/DEVS-39", "DEVS-39")</f>
        <v>DEVS-39</v>
      </c>
      <c r="D37" s="8"/>
      <c r="E37" s="8" t="s">
        <v>32</v>
      </c>
      <c r="F37" s="8"/>
      <c r="G37" s="38" t="s">
        <v>38</v>
      </c>
      <c r="H37" s="8"/>
      <c r="I37" s="8" t="s">
        <v>34</v>
      </c>
      <c r="J37" s="8"/>
      <c r="K37" s="8" t="s">
        <v>24</v>
      </c>
      <c r="L37" s="8"/>
      <c r="M37" s="8"/>
      <c r="N37" s="43"/>
      <c r="O37" s="43"/>
      <c r="P37" s="8"/>
      <c r="Q37" s="8" t="s">
        <v>28</v>
      </c>
      <c r="R37" s="8"/>
      <c r="S37" s="8"/>
    </row>
    <row r="38" spans="1:19" x14ac:dyDescent="0.3">
      <c r="A38" s="31">
        <v>46136.492106481484</v>
      </c>
      <c r="B38" s="1"/>
      <c r="C38" s="2" t="str">
        <f>HYPERLINK("https://reklamanataliak.atlassian.net/browse/DEVS-38", "DEVS-38")</f>
        <v>DEVS-38</v>
      </c>
      <c r="D38" s="3">
        <v>3.8047569444444451</v>
      </c>
      <c r="E38" s="1" t="s">
        <v>32</v>
      </c>
      <c r="F38" s="3">
        <v>3.8047569444444451</v>
      </c>
      <c r="G38" s="37" t="s">
        <v>39</v>
      </c>
      <c r="H38" s="3">
        <v>3.8047569444444451</v>
      </c>
      <c r="I38" s="2" t="str">
        <f>HYPERLINK("https://reklamanataliak.atlassian.net/people/70121:bb60bde1-ecc7-4302-95a8-60f6c4c5bb0e", "Emily Johnson")</f>
        <v>Emily Johnson</v>
      </c>
      <c r="J38" s="3">
        <v>3.8044675925925926</v>
      </c>
      <c r="K38" s="1" t="s">
        <v>24</v>
      </c>
      <c r="L38" s="1"/>
      <c r="M38" s="3">
        <v>3.8047569444444451</v>
      </c>
      <c r="N38" s="39">
        <v>46203</v>
      </c>
      <c r="O38" s="39"/>
      <c r="P38" s="3">
        <v>3.8043287037037037</v>
      </c>
      <c r="Q38" s="1" t="s">
        <v>28</v>
      </c>
      <c r="R38" s="1"/>
      <c r="S38" s="3">
        <v>3.8047569444444451</v>
      </c>
    </row>
    <row r="39" spans="1:19" x14ac:dyDescent="0.3">
      <c r="A39" s="32">
        <v>46132.687777777777</v>
      </c>
      <c r="B39" t="s">
        <v>23</v>
      </c>
      <c r="C39" s="4" t="str">
        <f>HYPERLINK("https://reklamanataliak.atlassian.net/browse/DEVS-38", "DEVS-38")</f>
        <v>DEVS-38</v>
      </c>
      <c r="E39" t="s">
        <v>32</v>
      </c>
      <c r="G39" s="34" t="s">
        <v>39</v>
      </c>
      <c r="I39" s="4" t="str">
        <f>HYPERLINK("https://reklamanataliak.atlassian.net/people/70121:bb60bde1-ecc7-4302-95a8-60f6c4c5bb0e", "Emily Johnson")</f>
        <v>Emily Johnson</v>
      </c>
      <c r="K39" t="s">
        <v>24</v>
      </c>
      <c r="N39" s="41"/>
      <c r="O39" s="42">
        <v>46203</v>
      </c>
      <c r="P39" s="7">
        <v>4.3981481481481481E-4</v>
      </c>
      <c r="Q39" t="s">
        <v>28</v>
      </c>
    </row>
    <row r="40" spans="1:19" x14ac:dyDescent="0.3">
      <c r="A40" s="32">
        <v>46132.687638888892</v>
      </c>
      <c r="B40" t="s">
        <v>23</v>
      </c>
      <c r="C40" s="4" t="str">
        <f>HYPERLINK("https://reklamanataliak.atlassian.net/browse/DEVS-38", "DEVS-38")</f>
        <v>DEVS-38</v>
      </c>
      <c r="E40" t="s">
        <v>32</v>
      </c>
      <c r="G40" s="34" t="s">
        <v>39</v>
      </c>
      <c r="I40" s="5" t="s">
        <v>34</v>
      </c>
      <c r="J40" s="7">
        <v>3.0092592592592595E-4</v>
      </c>
      <c r="K40" t="s">
        <v>24</v>
      </c>
      <c r="N40" s="40"/>
      <c r="O40" s="40"/>
      <c r="Q40" t="s">
        <v>28</v>
      </c>
    </row>
    <row r="41" spans="1:19" x14ac:dyDescent="0.3">
      <c r="A41" s="33">
        <v>46132.687349537038</v>
      </c>
      <c r="B41" s="8" t="s">
        <v>23</v>
      </c>
      <c r="C41" s="9" t="str">
        <f>HYPERLINK("https://reklamanataliak.atlassian.net/browse/DEVS-38", "DEVS-38")</f>
        <v>DEVS-38</v>
      </c>
      <c r="D41" s="8"/>
      <c r="E41" s="8" t="s">
        <v>32</v>
      </c>
      <c r="F41" s="8"/>
      <c r="G41" s="38" t="s">
        <v>39</v>
      </c>
      <c r="H41" s="8"/>
      <c r="I41" s="8" t="s">
        <v>34</v>
      </c>
      <c r="J41" s="8"/>
      <c r="K41" s="8" t="s">
        <v>24</v>
      </c>
      <c r="L41" s="8"/>
      <c r="M41" s="8"/>
      <c r="N41" s="43"/>
      <c r="O41" s="43"/>
      <c r="P41" s="8"/>
      <c r="Q41" s="8" t="s">
        <v>28</v>
      </c>
      <c r="R41" s="8"/>
      <c r="S41" s="8"/>
    </row>
    <row r="42" spans="1:19" x14ac:dyDescent="0.3">
      <c r="A42" s="31">
        <v>46136.492106481484</v>
      </c>
      <c r="B42" s="1"/>
      <c r="C42" s="2" t="str">
        <f t="shared" ref="C42:C48" si="1">HYPERLINK("https://reklamanataliak.atlassian.net/browse/DEVS-33", "DEVS-33")</f>
        <v>DEVS-33</v>
      </c>
      <c r="D42" s="3">
        <v>104.95541666666666</v>
      </c>
      <c r="E42" s="1" t="s">
        <v>19</v>
      </c>
      <c r="F42" s="3">
        <v>104.95541666666666</v>
      </c>
      <c r="G42" s="37" t="s">
        <v>40</v>
      </c>
      <c r="H42" s="3">
        <v>104.95541666666666</v>
      </c>
      <c r="I42" s="2" t="str">
        <f t="shared" ref="I42:I48" si="2">HYPERLINK("https://reklamanataliak.atlassian.net/people/70121:bb60bde1-ecc7-4302-95a8-60f6c4c5bb0e", "Emily Johnson")</f>
        <v>Emily Johnson</v>
      </c>
      <c r="J42" s="3">
        <v>104.95541666666666</v>
      </c>
      <c r="K42" s="1" t="s">
        <v>41</v>
      </c>
      <c r="L42" s="1"/>
      <c r="M42" s="3">
        <v>2.922384259259259</v>
      </c>
      <c r="N42" s="39">
        <v>46142</v>
      </c>
      <c r="O42" s="39"/>
      <c r="P42" s="3">
        <v>3.8000347222222222</v>
      </c>
      <c r="Q42" s="1" t="s">
        <v>22</v>
      </c>
      <c r="R42" s="1"/>
      <c r="S42" s="3">
        <v>104.95541666666666</v>
      </c>
    </row>
    <row r="43" spans="1:19" x14ac:dyDescent="0.3">
      <c r="A43" s="32">
        <v>46133.569733796299</v>
      </c>
      <c r="B43" t="s">
        <v>23</v>
      </c>
      <c r="C43" s="4" t="str">
        <f t="shared" si="1"/>
        <v>DEVS-33</v>
      </c>
      <c r="E43" t="s">
        <v>19</v>
      </c>
      <c r="G43" s="34" t="s">
        <v>40</v>
      </c>
      <c r="I43" s="4" t="str">
        <f t="shared" si="2"/>
        <v>Emily Johnson</v>
      </c>
      <c r="K43" s="5" t="s">
        <v>42</v>
      </c>
      <c r="L43" s="6" t="s">
        <v>41</v>
      </c>
      <c r="M43" s="7">
        <v>0.82869212962962957</v>
      </c>
      <c r="N43" s="40">
        <v>46142</v>
      </c>
      <c r="O43" s="40"/>
      <c r="Q43" t="s">
        <v>22</v>
      </c>
    </row>
    <row r="44" spans="1:19" x14ac:dyDescent="0.3">
      <c r="A44" s="32">
        <v>46132.741041666668</v>
      </c>
      <c r="B44" t="s">
        <v>23</v>
      </c>
      <c r="C44" s="4" t="str">
        <f t="shared" si="1"/>
        <v>DEVS-33</v>
      </c>
      <c r="E44" t="s">
        <v>19</v>
      </c>
      <c r="G44" s="34" t="s">
        <v>40</v>
      </c>
      <c r="I44" s="4" t="str">
        <f t="shared" si="2"/>
        <v>Emily Johnson</v>
      </c>
      <c r="K44" s="5" t="s">
        <v>41</v>
      </c>
      <c r="L44" s="6" t="s">
        <v>42</v>
      </c>
      <c r="M44" s="7">
        <v>4.4861111111111109E-2</v>
      </c>
      <c r="N44" s="40">
        <v>46142</v>
      </c>
      <c r="O44" s="40"/>
      <c r="Q44" t="s">
        <v>22</v>
      </c>
    </row>
    <row r="45" spans="1:19" x14ac:dyDescent="0.3">
      <c r="A45" s="32">
        <v>46132.696180555555</v>
      </c>
      <c r="B45" t="s">
        <v>29</v>
      </c>
      <c r="C45" s="4" t="str">
        <f t="shared" si="1"/>
        <v>DEVS-33</v>
      </c>
      <c r="E45" t="s">
        <v>19</v>
      </c>
      <c r="G45" s="34" t="s">
        <v>40</v>
      </c>
      <c r="I45" s="4" t="str">
        <f t="shared" si="2"/>
        <v>Emily Johnson</v>
      </c>
      <c r="K45" s="5" t="s">
        <v>42</v>
      </c>
      <c r="L45" s="6" t="s">
        <v>41</v>
      </c>
      <c r="M45" s="7">
        <v>2.1990740740740742E-3</v>
      </c>
      <c r="N45" s="40">
        <v>46142</v>
      </c>
      <c r="O45" s="40"/>
      <c r="Q45" t="s">
        <v>22</v>
      </c>
    </row>
    <row r="46" spans="1:19" x14ac:dyDescent="0.3">
      <c r="A46" s="32">
        <v>46132.693981481483</v>
      </c>
      <c r="B46" t="s">
        <v>23</v>
      </c>
      <c r="C46" s="4" t="str">
        <f t="shared" si="1"/>
        <v>DEVS-33</v>
      </c>
      <c r="E46" t="s">
        <v>19</v>
      </c>
      <c r="G46" s="34" t="s">
        <v>40</v>
      </c>
      <c r="I46" s="4" t="str">
        <f t="shared" si="2"/>
        <v>Emily Johnson</v>
      </c>
      <c r="K46" s="5" t="s">
        <v>41</v>
      </c>
      <c r="L46" s="6" t="s">
        <v>42</v>
      </c>
      <c r="M46" s="7">
        <v>8.1018518518518516E-5</v>
      </c>
      <c r="N46" s="40">
        <v>46142</v>
      </c>
      <c r="O46" s="40"/>
      <c r="Q46" t="s">
        <v>22</v>
      </c>
    </row>
    <row r="47" spans="1:19" x14ac:dyDescent="0.3">
      <c r="A47" s="32">
        <v>46132.693912037037</v>
      </c>
      <c r="B47" t="s">
        <v>23</v>
      </c>
      <c r="C47" s="4" t="str">
        <f t="shared" si="1"/>
        <v>DEVS-33</v>
      </c>
      <c r="E47" t="s">
        <v>19</v>
      </c>
      <c r="G47" s="34" t="s">
        <v>40</v>
      </c>
      <c r="I47" s="4" t="str">
        <f t="shared" si="2"/>
        <v>Emily Johnson</v>
      </c>
      <c r="K47" s="5" t="s">
        <v>21</v>
      </c>
      <c r="L47" s="6" t="s">
        <v>41</v>
      </c>
      <c r="M47" s="7">
        <v>101.11687499999999</v>
      </c>
      <c r="N47" s="40">
        <v>46142</v>
      </c>
      <c r="O47" s="40"/>
      <c r="Q47" t="s">
        <v>22</v>
      </c>
    </row>
    <row r="48" spans="1:19" x14ac:dyDescent="0.3">
      <c r="A48" s="32">
        <v>46132.692083333335</v>
      </c>
      <c r="B48" t="s">
        <v>23</v>
      </c>
      <c r="C48" s="4" t="str">
        <f t="shared" si="1"/>
        <v>DEVS-33</v>
      </c>
      <c r="E48" t="s">
        <v>19</v>
      </c>
      <c r="G48" s="34" t="s">
        <v>40</v>
      </c>
      <c r="I48" s="4" t="str">
        <f t="shared" si="2"/>
        <v>Emily Johnson</v>
      </c>
      <c r="K48" t="s">
        <v>21</v>
      </c>
      <c r="N48" s="41"/>
      <c r="O48" s="42">
        <v>46142</v>
      </c>
      <c r="P48" s="7">
        <v>101.15538194444444</v>
      </c>
      <c r="Q48" t="s">
        <v>22</v>
      </c>
    </row>
    <row r="49" spans="1:19" x14ac:dyDescent="0.3">
      <c r="A49" s="31">
        <v>46136.492106481484</v>
      </c>
      <c r="B49" s="1"/>
      <c r="C49" s="2" t="str">
        <f>HYPERLINK("https://reklamanataliak.atlassian.net/browse/DEVS-31", "DEVS-31")</f>
        <v>DEVS-31</v>
      </c>
      <c r="D49" s="3">
        <v>104.95630787037038</v>
      </c>
      <c r="E49" s="1" t="s">
        <v>19</v>
      </c>
      <c r="F49" s="3">
        <v>104.95630787037038</v>
      </c>
      <c r="G49" s="37" t="s">
        <v>43</v>
      </c>
      <c r="H49" s="3">
        <v>104.95630787037038</v>
      </c>
      <c r="I49" s="2" t="str">
        <f t="shared" ref="I49:I55" si="3">HYPERLINK("https://reklamanataliak.atlassian.net/people/712020:3c1dd9a9-acc9-48bf-b283-b394c6854144", "Cody Fisher")</f>
        <v>Cody Fisher</v>
      </c>
      <c r="J49" s="3">
        <v>104.95630787037038</v>
      </c>
      <c r="K49" s="1" t="s">
        <v>21</v>
      </c>
      <c r="L49" s="1"/>
      <c r="M49" s="3">
        <v>3.797789351851852</v>
      </c>
      <c r="N49" s="39">
        <v>46150</v>
      </c>
      <c r="O49" s="39"/>
      <c r="P49" s="3">
        <v>3.7346527777777774</v>
      </c>
      <c r="Q49" s="1" t="s">
        <v>22</v>
      </c>
      <c r="R49" s="1"/>
      <c r="S49" s="3">
        <v>3.7990856481481483</v>
      </c>
    </row>
    <row r="50" spans="1:19" x14ac:dyDescent="0.3">
      <c r="A50" s="32">
        <v>46132.757465277777</v>
      </c>
      <c r="B50" t="s">
        <v>29</v>
      </c>
      <c r="C50" s="4" t="str">
        <f>HYPERLINK("https://reklamanataliak.atlassian.net/browse/DEVS-31", "DEVS-31")</f>
        <v>DEVS-31</v>
      </c>
      <c r="E50" t="s">
        <v>19</v>
      </c>
      <c r="G50" s="34" t="s">
        <v>43</v>
      </c>
      <c r="I50" s="4" t="str">
        <f t="shared" si="3"/>
        <v>Cody Fisher</v>
      </c>
      <c r="K50" t="s">
        <v>21</v>
      </c>
      <c r="N50" s="41">
        <v>46142</v>
      </c>
      <c r="O50" s="42">
        <v>46150</v>
      </c>
      <c r="P50" s="7">
        <v>6.4490740740740737E-2</v>
      </c>
      <c r="Q50" t="s">
        <v>22</v>
      </c>
    </row>
    <row r="51" spans="1:19" x14ac:dyDescent="0.3">
      <c r="A51" s="32">
        <v>46132.69431712963</v>
      </c>
      <c r="B51" t="s">
        <v>29</v>
      </c>
      <c r="C51" s="4" t="str">
        <f>HYPERLINK("https://reklamanataliak.atlassian.net/browse/DEVS-31", "DEVS-31")</f>
        <v>DEVS-31</v>
      </c>
      <c r="E51" t="s">
        <v>19</v>
      </c>
      <c r="G51" s="34" t="s">
        <v>43</v>
      </c>
      <c r="I51" s="4" t="str">
        <f t="shared" si="3"/>
        <v>Cody Fisher</v>
      </c>
      <c r="K51" s="5" t="s">
        <v>24</v>
      </c>
      <c r="L51" s="6" t="s">
        <v>21</v>
      </c>
      <c r="M51" s="7">
        <v>101.15851851851852</v>
      </c>
      <c r="N51" s="40">
        <v>46142</v>
      </c>
      <c r="O51" s="40"/>
      <c r="Q51" t="s">
        <v>22</v>
      </c>
    </row>
    <row r="52" spans="1:19" x14ac:dyDescent="0.3">
      <c r="A52" s="32">
        <v>46132.693020833336</v>
      </c>
      <c r="B52" t="s">
        <v>23</v>
      </c>
      <c r="C52" s="4" t="str">
        <f>HYPERLINK("https://reklamanataliak.atlassian.net/browse/DEVS-31", "DEVS-31")</f>
        <v>DEVS-31</v>
      </c>
      <c r="E52" t="s">
        <v>19</v>
      </c>
      <c r="G52" s="34" t="s">
        <v>43</v>
      </c>
      <c r="I52" s="4" t="str">
        <f t="shared" si="3"/>
        <v>Cody Fisher</v>
      </c>
      <c r="K52" t="s">
        <v>24</v>
      </c>
      <c r="N52" s="40">
        <v>46142</v>
      </c>
      <c r="O52" s="40"/>
      <c r="Q52" s="5" t="s">
        <v>28</v>
      </c>
      <c r="R52" s="6" t="s">
        <v>22</v>
      </c>
      <c r="S52" s="7">
        <v>101.15722222222222</v>
      </c>
    </row>
    <row r="53" spans="1:19" x14ac:dyDescent="0.3">
      <c r="A53" s="32">
        <v>46132.692974537036</v>
      </c>
      <c r="B53" t="s">
        <v>23</v>
      </c>
      <c r="C53" s="4" t="str">
        <f>HYPERLINK("https://reklamanataliak.atlassian.net/browse/DEVS-31", "DEVS-31")</f>
        <v>DEVS-31</v>
      </c>
      <c r="E53" t="s">
        <v>19</v>
      </c>
      <c r="G53" s="34" t="s">
        <v>43</v>
      </c>
      <c r="I53" s="4" t="str">
        <f t="shared" si="3"/>
        <v>Cody Fisher</v>
      </c>
      <c r="K53" t="s">
        <v>24</v>
      </c>
      <c r="N53" s="41">
        <v>46037</v>
      </c>
      <c r="O53" s="42">
        <v>46142</v>
      </c>
      <c r="P53" s="7">
        <v>101.15718750000001</v>
      </c>
      <c r="Q53" t="s">
        <v>28</v>
      </c>
    </row>
    <row r="54" spans="1:19" x14ac:dyDescent="0.3">
      <c r="A54" s="31">
        <v>46136.492106481484</v>
      </c>
      <c r="B54" s="1"/>
      <c r="C54" s="2" t="str">
        <f>HYPERLINK("https://reklamanataliak.atlassian.net/browse/DEVS-29", "DEVS-29")</f>
        <v>DEVS-29</v>
      </c>
      <c r="D54" s="3">
        <v>108.85357638888888</v>
      </c>
      <c r="E54" s="1" t="s">
        <v>19</v>
      </c>
      <c r="F54" s="3">
        <v>108.85357638888888</v>
      </c>
      <c r="G54" s="37" t="s">
        <v>44</v>
      </c>
      <c r="H54" s="3">
        <v>108.85357638888888</v>
      </c>
      <c r="I54" s="2" t="str">
        <f t="shared" si="3"/>
        <v>Cody Fisher</v>
      </c>
      <c r="J54" s="3">
        <v>108.85357638888888</v>
      </c>
      <c r="K54" s="1" t="s">
        <v>24</v>
      </c>
      <c r="L54" s="1"/>
      <c r="M54" s="3">
        <v>108.85357638888888</v>
      </c>
      <c r="N54" s="39">
        <v>46171</v>
      </c>
      <c r="O54" s="39"/>
      <c r="P54" s="3">
        <v>3.7995833333333331</v>
      </c>
      <c r="Q54" s="1" t="s">
        <v>28</v>
      </c>
      <c r="R54" s="1"/>
      <c r="S54" s="3">
        <v>108.85357638888888</v>
      </c>
    </row>
    <row r="55" spans="1:19" x14ac:dyDescent="0.3">
      <c r="A55" s="32">
        <v>46132.692523148151</v>
      </c>
      <c r="B55" t="s">
        <v>23</v>
      </c>
      <c r="C55" s="4" t="str">
        <f>HYPERLINK("https://reklamanataliak.atlassian.net/browse/DEVS-29", "DEVS-29")</f>
        <v>DEVS-29</v>
      </c>
      <c r="E55" t="s">
        <v>19</v>
      </c>
      <c r="G55" s="34" t="s">
        <v>44</v>
      </c>
      <c r="I55" s="4" t="str">
        <f t="shared" si="3"/>
        <v>Cody Fisher</v>
      </c>
      <c r="K55" t="s">
        <v>24</v>
      </c>
      <c r="N55" s="41"/>
      <c r="O55" s="42">
        <v>46171</v>
      </c>
      <c r="P55" s="7">
        <v>105.05400462962963</v>
      </c>
      <c r="Q55" t="s">
        <v>28</v>
      </c>
    </row>
    <row r="56" spans="1:19" x14ac:dyDescent="0.3">
      <c r="A56" s="31">
        <v>46136.492106481484</v>
      </c>
      <c r="B56" s="1"/>
      <c r="C56" s="2" t="str">
        <f>HYPERLINK("https://reklamanataliak.atlassian.net/browse/DEVS-28", "DEVS-28")</f>
        <v>DEVS-28</v>
      </c>
      <c r="D56" s="3">
        <v>108.85395833333335</v>
      </c>
      <c r="E56" s="1" t="s">
        <v>19</v>
      </c>
      <c r="F56" s="3">
        <v>108.85395833333335</v>
      </c>
      <c r="G56" s="37" t="s">
        <v>45</v>
      </c>
      <c r="H56" s="3">
        <v>108.85395833333335</v>
      </c>
      <c r="I56" s="2" t="str">
        <f>HYPERLINK("https://reklamanataliak.atlassian.net/people/70121:bb60bde1-ecc7-4302-95a8-60f6c4c5bb0e", "Emily Johnson")</f>
        <v>Emily Johnson</v>
      </c>
      <c r="J56" s="3">
        <v>3.7998611111111114</v>
      </c>
      <c r="K56" s="1" t="s">
        <v>24</v>
      </c>
      <c r="L56" s="1"/>
      <c r="M56" s="3">
        <v>108.85395833333335</v>
      </c>
      <c r="N56" s="39">
        <v>46171</v>
      </c>
      <c r="O56" s="39"/>
      <c r="P56" s="3">
        <v>3.7998958333333337</v>
      </c>
      <c r="Q56" s="1" t="s">
        <v>28</v>
      </c>
      <c r="R56" s="1"/>
      <c r="S56" s="3">
        <v>108.85395833333335</v>
      </c>
    </row>
    <row r="57" spans="1:19" x14ac:dyDescent="0.3">
      <c r="A57" s="32">
        <v>46132.692245370374</v>
      </c>
      <c r="B57" t="s">
        <v>23</v>
      </c>
      <c r="C57" s="4" t="str">
        <f>HYPERLINK("https://reklamanataliak.atlassian.net/browse/DEVS-28", "DEVS-28")</f>
        <v>DEVS-28</v>
      </c>
      <c r="E57" t="s">
        <v>19</v>
      </c>
      <c r="G57" s="34" t="s">
        <v>45</v>
      </c>
      <c r="I57" s="10" t="str">
        <f>HYPERLINK("https://reklamanataliak.atlassian.net/people/712020:3c1dd9a9-acc9-48bf-b283-b394c6854144", "Cody Fisher")</f>
        <v>Cody Fisher</v>
      </c>
      <c r="J57" s="7">
        <v>105.05409722222221</v>
      </c>
      <c r="K57" t="s">
        <v>24</v>
      </c>
      <c r="N57" s="40">
        <v>46171</v>
      </c>
      <c r="O57" s="40"/>
      <c r="Q57" t="s">
        <v>28</v>
      </c>
    </row>
    <row r="58" spans="1:19" x14ac:dyDescent="0.3">
      <c r="A58" s="32">
        <v>46132.69222222222</v>
      </c>
      <c r="B58" t="s">
        <v>23</v>
      </c>
      <c r="C58" s="4" t="str">
        <f>HYPERLINK("https://reklamanataliak.atlassian.net/browse/DEVS-28", "DEVS-28")</f>
        <v>DEVS-28</v>
      </c>
      <c r="E58" t="s">
        <v>19</v>
      </c>
      <c r="G58" s="34" t="s">
        <v>45</v>
      </c>
      <c r="I58" s="4" t="str">
        <f>HYPERLINK("https://reklamanataliak.atlassian.net/people/712020:3c1dd9a9-acc9-48bf-b283-b394c6854144", "Cody Fisher")</f>
        <v>Cody Fisher</v>
      </c>
      <c r="K58" t="s">
        <v>24</v>
      </c>
      <c r="N58" s="41">
        <v>46035</v>
      </c>
      <c r="O58" s="42">
        <v>46171</v>
      </c>
      <c r="P58" s="7">
        <v>105.05407407407408</v>
      </c>
      <c r="Q58" t="s">
        <v>28</v>
      </c>
    </row>
    <row r="59" spans="1:19" ht="31.2" x14ac:dyDescent="0.3">
      <c r="A59" s="31">
        <v>46136.492106481484</v>
      </c>
      <c r="B59" s="1"/>
      <c r="C59" s="2" t="str">
        <f>HYPERLINK("https://reklamanataliak.atlassian.net/browse/DEVS-26", "DEVS-26")</f>
        <v>DEVS-26</v>
      </c>
      <c r="D59" s="3">
        <v>139.74592592592592</v>
      </c>
      <c r="E59" s="1" t="s">
        <v>19</v>
      </c>
      <c r="F59" s="3">
        <v>139.74592592592592</v>
      </c>
      <c r="G59" s="37" t="s">
        <v>46</v>
      </c>
      <c r="H59" s="3">
        <v>139.74592592592592</v>
      </c>
      <c r="I59" s="2" t="str">
        <f>HYPERLINK("https://reklamanataliak.atlassian.net/people/712020:37139169-c7eb-4ead-973d-ce3070c060e8", "James Smith")</f>
        <v>James Smith</v>
      </c>
      <c r="J59" s="3">
        <v>139.74592592592592</v>
      </c>
      <c r="K59" s="1" t="s">
        <v>41</v>
      </c>
      <c r="L59" s="1"/>
      <c r="M59" s="3">
        <v>3.7980787037037036</v>
      </c>
      <c r="N59" s="39">
        <v>46142</v>
      </c>
      <c r="O59" s="39"/>
      <c r="P59" s="3">
        <v>3.8006134259259259</v>
      </c>
      <c r="Q59" s="1" t="s">
        <v>47</v>
      </c>
      <c r="R59" s="1"/>
      <c r="S59" s="3">
        <v>139.74583333333334</v>
      </c>
    </row>
    <row r="60" spans="1:19" x14ac:dyDescent="0.3">
      <c r="A60" s="32">
        <v>46132.694027777776</v>
      </c>
      <c r="B60" t="s">
        <v>23</v>
      </c>
      <c r="C60" s="4" t="str">
        <f>HYPERLINK("https://reklamanataliak.atlassian.net/browse/DEVS-26", "DEVS-26")</f>
        <v>DEVS-26</v>
      </c>
      <c r="E60" t="s">
        <v>19</v>
      </c>
      <c r="G60" s="34" t="s">
        <v>46</v>
      </c>
      <c r="I60" s="4" t="str">
        <f>HYPERLINK("https://reklamanataliak.atlassian.net/people/712020:37139169-c7eb-4ead-973d-ce3070c060e8", "James Smith")</f>
        <v>James Smith</v>
      </c>
      <c r="K60" s="5" t="s">
        <v>21</v>
      </c>
      <c r="L60" s="6" t="s">
        <v>41</v>
      </c>
      <c r="M60" s="7">
        <v>105.05462962962963</v>
      </c>
      <c r="N60" s="40">
        <v>46142</v>
      </c>
      <c r="O60" s="40"/>
      <c r="Q60" t="s">
        <v>47</v>
      </c>
    </row>
    <row r="61" spans="1:19" x14ac:dyDescent="0.3">
      <c r="A61" s="32">
        <v>46132.691493055558</v>
      </c>
      <c r="B61" t="s">
        <v>23</v>
      </c>
      <c r="C61" s="4" t="str">
        <f>HYPERLINK("https://reklamanataliak.atlassian.net/browse/DEVS-26", "DEVS-26")</f>
        <v>DEVS-26</v>
      </c>
      <c r="E61" t="s">
        <v>19</v>
      </c>
      <c r="G61" s="34" t="s">
        <v>46</v>
      </c>
      <c r="I61" s="4" t="str">
        <f>HYPERLINK("https://reklamanataliak.atlassian.net/people/712020:37139169-c7eb-4ead-973d-ce3070c060e8", "James Smith")</f>
        <v>James Smith</v>
      </c>
      <c r="K61" t="s">
        <v>21</v>
      </c>
      <c r="N61" s="41">
        <v>46052</v>
      </c>
      <c r="O61" s="42">
        <v>46142</v>
      </c>
      <c r="P61" s="7">
        <v>101.15228009259259</v>
      </c>
      <c r="Q61" t="s">
        <v>47</v>
      </c>
    </row>
    <row r="62" spans="1:19" ht="31.2" x14ac:dyDescent="0.3">
      <c r="A62" s="31">
        <v>46136.492106481484</v>
      </c>
      <c r="B62" s="1"/>
      <c r="C62" s="2" t="str">
        <f>HYPERLINK("https://reklamanataliak.atlassian.net/browse/DEVS-25", "DEVS-25")</f>
        <v>DEVS-25</v>
      </c>
      <c r="D62" s="3">
        <v>139.74622685185184</v>
      </c>
      <c r="E62" s="1" t="s">
        <v>19</v>
      </c>
      <c r="F62" s="3">
        <v>139.74622685185184</v>
      </c>
      <c r="G62" s="37" t="s">
        <v>48</v>
      </c>
      <c r="H62" s="3">
        <v>139.74622685185184</v>
      </c>
      <c r="I62" s="2" t="str">
        <f>HYPERLINK("https://reklamanataliak.atlassian.net/people/712020:37139169-c7eb-4ead-973d-ce3070c060e8", "James Smith")</f>
        <v>James Smith</v>
      </c>
      <c r="J62" s="3">
        <v>139.74622685185184</v>
      </c>
      <c r="K62" s="1" t="s">
        <v>21</v>
      </c>
      <c r="L62" s="1"/>
      <c r="M62" s="3">
        <v>108.85689814814815</v>
      </c>
      <c r="N62" s="39">
        <v>46172</v>
      </c>
      <c r="O62" s="39"/>
      <c r="P62" s="3">
        <v>3.8003587962962961</v>
      </c>
      <c r="Q62" s="1" t="s">
        <v>22</v>
      </c>
      <c r="R62" s="1"/>
      <c r="S62" s="3">
        <v>139.74622685185184</v>
      </c>
    </row>
    <row r="63" spans="1:19" ht="31.2" x14ac:dyDescent="0.3">
      <c r="A63" s="32">
        <v>46132.691747685189</v>
      </c>
      <c r="B63" t="s">
        <v>23</v>
      </c>
      <c r="C63" s="4" t="str">
        <f>HYPERLINK("https://reklamanataliak.atlassian.net/browse/DEVS-25", "DEVS-25")</f>
        <v>DEVS-25</v>
      </c>
      <c r="E63" t="s">
        <v>19</v>
      </c>
      <c r="G63" s="34" t="s">
        <v>48</v>
      </c>
      <c r="I63" s="4" t="str">
        <f>HYPERLINK("https://reklamanataliak.atlassian.net/people/712020:37139169-c7eb-4ead-973d-ce3070c060e8", "James Smith")</f>
        <v>James Smith</v>
      </c>
      <c r="K63" t="s">
        <v>21</v>
      </c>
      <c r="N63" s="41">
        <v>46045</v>
      </c>
      <c r="O63" s="42">
        <v>46172</v>
      </c>
      <c r="P63" s="7">
        <v>105.05643518518518</v>
      </c>
      <c r="Q63" t="s">
        <v>22</v>
      </c>
    </row>
  </sheetData>
  <pageMargins left="0.7" right="0.7" top="0.75" bottom="0.75" header="0.3" footer="0.3"/>
  <pageSetup paperSize="9" orientation="portrait" r:id="rId1"/>
  <ignoredErrors>
    <ignoredError sqref="A1:S6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6.59765625" customWidth="1"/>
    <col min="2" max="8" width="15.59765625" customWidth="1"/>
    <col min="9" max="9" width="16.59765625" customWidth="1"/>
  </cols>
  <sheetData>
    <row r="1" spans="1:9" ht="15.6" x14ac:dyDescent="0.3">
      <c r="A1" s="11" t="s">
        <v>49</v>
      </c>
      <c r="B1" s="12" t="s">
        <v>2</v>
      </c>
      <c r="C1" s="12" t="s">
        <v>4</v>
      </c>
      <c r="D1" s="12" t="s">
        <v>6</v>
      </c>
      <c r="E1" s="12" t="s">
        <v>8</v>
      </c>
      <c r="F1" s="12" t="s">
        <v>10</v>
      </c>
      <c r="G1" s="12" t="s">
        <v>13</v>
      </c>
      <c r="H1" s="12" t="s">
        <v>16</v>
      </c>
      <c r="I1" s="12" t="s">
        <v>50</v>
      </c>
    </row>
    <row r="2" spans="1:9" ht="15.6" x14ac:dyDescent="0.3">
      <c r="A2" s="13" t="str">
        <f>HYPERLINK("https://reklamanataliak.atlassian.net/browse/DEVS-48", "DEVS-48")</f>
        <v>DEVS-48</v>
      </c>
      <c r="B2" s="14">
        <v>0</v>
      </c>
      <c r="C2" s="14">
        <v>0</v>
      </c>
      <c r="D2" s="14">
        <v>0</v>
      </c>
      <c r="E2" s="14">
        <v>0</v>
      </c>
      <c r="F2" s="15">
        <v>1</v>
      </c>
      <c r="G2" s="14">
        <v>0</v>
      </c>
      <c r="H2" s="14">
        <v>0</v>
      </c>
      <c r="I2" s="16">
        <v>1</v>
      </c>
    </row>
    <row r="3" spans="1:9" ht="15.6" x14ac:dyDescent="0.3">
      <c r="A3" s="13" t="str">
        <f>HYPERLINK("https://reklamanataliak.atlassian.net/browse/DEVS-47", "DEVS-47")</f>
        <v>DEVS-47</v>
      </c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0</v>
      </c>
      <c r="H3" s="14">
        <v>0</v>
      </c>
      <c r="I3" s="16">
        <v>0</v>
      </c>
    </row>
    <row r="4" spans="1:9" ht="15.6" x14ac:dyDescent="0.3">
      <c r="A4" s="13" t="str">
        <f>HYPERLINK("https://reklamanataliak.atlassian.net/browse/DEVS-46", "DEVS-46")</f>
        <v>DEVS-46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6">
        <v>0</v>
      </c>
    </row>
    <row r="5" spans="1:9" ht="15.6" x14ac:dyDescent="0.3">
      <c r="A5" s="13" t="str">
        <f>HYPERLINK("https://reklamanataliak.atlassian.net/browse/DEVS-45", "DEVS-45")</f>
        <v>DEVS-45</v>
      </c>
      <c r="B5" s="14">
        <v>0</v>
      </c>
      <c r="C5" s="14">
        <v>0</v>
      </c>
      <c r="D5" s="14">
        <v>0</v>
      </c>
      <c r="E5" s="14">
        <v>0</v>
      </c>
      <c r="F5" s="15">
        <v>1</v>
      </c>
      <c r="G5" s="15">
        <v>1</v>
      </c>
      <c r="H5" s="14">
        <v>0</v>
      </c>
      <c r="I5" s="16">
        <v>2</v>
      </c>
    </row>
    <row r="6" spans="1:9" ht="15.6" x14ac:dyDescent="0.3">
      <c r="A6" s="13" t="str">
        <f>HYPERLINK("https://reklamanataliak.atlassian.net/browse/DEVS-44", "DEVS-44")</f>
        <v>DEVS-44</v>
      </c>
      <c r="B6" s="14">
        <v>0</v>
      </c>
      <c r="C6" s="14">
        <v>0</v>
      </c>
      <c r="D6" s="14">
        <v>0</v>
      </c>
      <c r="E6" s="15">
        <v>1</v>
      </c>
      <c r="F6" s="15">
        <v>1</v>
      </c>
      <c r="G6" s="14">
        <v>0</v>
      </c>
      <c r="H6" s="15">
        <v>1</v>
      </c>
      <c r="I6" s="16">
        <v>3</v>
      </c>
    </row>
    <row r="7" spans="1:9" ht="15.6" x14ac:dyDescent="0.3">
      <c r="A7" s="13" t="str">
        <f>HYPERLINK("https://reklamanataliak.atlassian.net/browse/DEVS-43", "DEVS-43")</f>
        <v>DEVS-43</v>
      </c>
      <c r="B7" s="14">
        <v>0</v>
      </c>
      <c r="C7" s="14">
        <v>0</v>
      </c>
      <c r="D7" s="14">
        <v>0</v>
      </c>
      <c r="E7" s="15">
        <v>1</v>
      </c>
      <c r="F7" s="14">
        <v>0</v>
      </c>
      <c r="G7" s="15">
        <v>1</v>
      </c>
      <c r="H7" s="14">
        <v>0</v>
      </c>
      <c r="I7" s="16">
        <v>2</v>
      </c>
    </row>
    <row r="8" spans="1:9" ht="15.6" x14ac:dyDescent="0.3">
      <c r="A8" s="13" t="str">
        <f>HYPERLINK("https://reklamanataliak.atlassian.net/browse/DEVS-42", "DEVS-42")</f>
        <v>DEVS-42</v>
      </c>
      <c r="B8" s="14">
        <v>0</v>
      </c>
      <c r="C8" s="14">
        <v>0</v>
      </c>
      <c r="D8" s="14">
        <v>0</v>
      </c>
      <c r="E8" s="15">
        <v>1</v>
      </c>
      <c r="F8" s="14">
        <v>0</v>
      </c>
      <c r="G8" s="15">
        <v>1</v>
      </c>
      <c r="H8" s="14">
        <v>0</v>
      </c>
      <c r="I8" s="16">
        <v>2</v>
      </c>
    </row>
    <row r="9" spans="1:9" ht="15.6" x14ac:dyDescent="0.3">
      <c r="A9" s="13" t="str">
        <f>HYPERLINK("https://reklamanataliak.atlassian.net/browse/DEVS-41", "DEVS-41")</f>
        <v>DEVS-41</v>
      </c>
      <c r="B9" s="14">
        <v>0</v>
      </c>
      <c r="C9" s="14">
        <v>0</v>
      </c>
      <c r="D9" s="14">
        <v>0</v>
      </c>
      <c r="E9" s="15">
        <v>1</v>
      </c>
      <c r="F9" s="14">
        <v>0</v>
      </c>
      <c r="G9" s="15">
        <v>1</v>
      </c>
      <c r="H9" s="14">
        <v>0</v>
      </c>
      <c r="I9" s="16">
        <v>2</v>
      </c>
    </row>
    <row r="10" spans="1:9" ht="15.6" x14ac:dyDescent="0.3">
      <c r="A10" s="13" t="str">
        <f>HYPERLINK("https://reklamanataliak.atlassian.net/browse/DEVS-40", "DEVS-40")</f>
        <v>DEVS-40</v>
      </c>
      <c r="B10" s="14">
        <v>0</v>
      </c>
      <c r="C10" s="14">
        <v>0</v>
      </c>
      <c r="D10" s="14">
        <v>0</v>
      </c>
      <c r="E10" s="15">
        <v>1</v>
      </c>
      <c r="F10" s="14">
        <v>0</v>
      </c>
      <c r="G10" s="15">
        <v>1</v>
      </c>
      <c r="H10" s="14">
        <v>0</v>
      </c>
      <c r="I10" s="16">
        <v>2</v>
      </c>
    </row>
    <row r="11" spans="1:9" ht="15.6" x14ac:dyDescent="0.3">
      <c r="A11" s="13" t="str">
        <f>HYPERLINK("https://reklamanataliak.atlassian.net/browse/DEVS-39", "DEVS-39")</f>
        <v>DEVS-39</v>
      </c>
      <c r="B11" s="14">
        <v>0</v>
      </c>
      <c r="C11" s="14">
        <v>0</v>
      </c>
      <c r="D11" s="14">
        <v>0</v>
      </c>
      <c r="E11" s="15">
        <v>1</v>
      </c>
      <c r="F11" s="14">
        <v>0</v>
      </c>
      <c r="G11" s="15">
        <v>1</v>
      </c>
      <c r="H11" s="14">
        <v>0</v>
      </c>
      <c r="I11" s="16">
        <v>2</v>
      </c>
    </row>
    <row r="12" spans="1:9" ht="15.6" x14ac:dyDescent="0.3">
      <c r="A12" s="13" t="str">
        <f>HYPERLINK("https://reklamanataliak.atlassian.net/browse/DEVS-38", "DEVS-38")</f>
        <v>DEVS-38</v>
      </c>
      <c r="B12" s="14">
        <v>0</v>
      </c>
      <c r="C12" s="14">
        <v>0</v>
      </c>
      <c r="D12" s="14">
        <v>0</v>
      </c>
      <c r="E12" s="15">
        <v>1</v>
      </c>
      <c r="F12" s="14">
        <v>0</v>
      </c>
      <c r="G12" s="15">
        <v>1</v>
      </c>
      <c r="H12" s="14">
        <v>0</v>
      </c>
      <c r="I12" s="16">
        <v>2</v>
      </c>
    </row>
    <row r="13" spans="1:9" ht="15.6" x14ac:dyDescent="0.3">
      <c r="A13" s="13" t="str">
        <f>HYPERLINK("https://reklamanataliak.atlassian.net/browse/DEVS-33", "DEVS-33")</f>
        <v>DEVS-33</v>
      </c>
      <c r="B13" s="14">
        <v>0</v>
      </c>
      <c r="C13" s="14">
        <v>0</v>
      </c>
      <c r="D13" s="14">
        <v>0</v>
      </c>
      <c r="E13" s="14">
        <v>0</v>
      </c>
      <c r="F13" s="15">
        <v>5</v>
      </c>
      <c r="G13" s="15">
        <v>1</v>
      </c>
      <c r="H13" s="14">
        <v>0</v>
      </c>
      <c r="I13" s="16">
        <v>6</v>
      </c>
    </row>
    <row r="14" spans="1:9" ht="15.6" x14ac:dyDescent="0.3">
      <c r="A14" s="13" t="str">
        <f>HYPERLINK("https://reklamanataliak.atlassian.net/browse/DEVS-31", "DEVS-31")</f>
        <v>DEVS-31</v>
      </c>
      <c r="B14" s="14">
        <v>0</v>
      </c>
      <c r="C14" s="14">
        <v>0</v>
      </c>
      <c r="D14" s="14">
        <v>0</v>
      </c>
      <c r="E14" s="14">
        <v>0</v>
      </c>
      <c r="F14" s="15">
        <v>1</v>
      </c>
      <c r="G14" s="15">
        <v>2</v>
      </c>
      <c r="H14" s="15">
        <v>1</v>
      </c>
      <c r="I14" s="16">
        <v>4</v>
      </c>
    </row>
    <row r="15" spans="1:9" ht="15.6" x14ac:dyDescent="0.3">
      <c r="A15" s="13" t="str">
        <f>HYPERLINK("https://reklamanataliak.atlassian.net/browse/DEVS-29", "DEVS-29")</f>
        <v>DEVS-29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5">
        <v>1</v>
      </c>
      <c r="H15" s="14">
        <v>0</v>
      </c>
      <c r="I15" s="16">
        <v>1</v>
      </c>
    </row>
    <row r="16" spans="1:9" ht="15.6" x14ac:dyDescent="0.3">
      <c r="A16" s="13" t="str">
        <f>HYPERLINK("https://reklamanataliak.atlassian.net/browse/DEVS-28", "DEVS-28")</f>
        <v>DEVS-28</v>
      </c>
      <c r="B16" s="14">
        <v>0</v>
      </c>
      <c r="C16" s="14">
        <v>0</v>
      </c>
      <c r="D16" s="14">
        <v>0</v>
      </c>
      <c r="E16" s="15">
        <v>1</v>
      </c>
      <c r="F16" s="14">
        <v>0</v>
      </c>
      <c r="G16" s="15">
        <v>1</v>
      </c>
      <c r="H16" s="14">
        <v>0</v>
      </c>
      <c r="I16" s="16">
        <v>2</v>
      </c>
    </row>
    <row r="17" spans="1:9" ht="15.6" x14ac:dyDescent="0.3">
      <c r="A17" s="13" t="str">
        <f>HYPERLINK("https://reklamanataliak.atlassian.net/browse/DEVS-26", "DEVS-26")</f>
        <v>DEVS-26</v>
      </c>
      <c r="B17" s="14">
        <v>0</v>
      </c>
      <c r="C17" s="14">
        <v>0</v>
      </c>
      <c r="D17" s="14">
        <v>0</v>
      </c>
      <c r="E17" s="14">
        <v>0</v>
      </c>
      <c r="F17" s="15">
        <v>1</v>
      </c>
      <c r="G17" s="15">
        <v>1</v>
      </c>
      <c r="H17" s="14">
        <v>0</v>
      </c>
      <c r="I17" s="16">
        <v>2</v>
      </c>
    </row>
    <row r="18" spans="1:9" ht="15.6" x14ac:dyDescent="0.3">
      <c r="A18" s="13" t="str">
        <f>HYPERLINK("https://reklamanataliak.atlassian.net/browse/DEVS-25", "DEVS-25")</f>
        <v>DEVS-25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5">
        <v>1</v>
      </c>
      <c r="H18" s="14">
        <v>0</v>
      </c>
      <c r="I18" s="16">
        <v>1</v>
      </c>
    </row>
    <row r="19" spans="1:9" ht="15.6" x14ac:dyDescent="0.3">
      <c r="A19" s="11" t="s">
        <v>50</v>
      </c>
      <c r="B19" s="16">
        <v>0</v>
      </c>
      <c r="C19" s="16">
        <v>0</v>
      </c>
      <c r="D19" s="16">
        <v>0</v>
      </c>
      <c r="E19" s="16">
        <v>8</v>
      </c>
      <c r="F19" s="16">
        <v>10</v>
      </c>
      <c r="G19" s="16">
        <v>14</v>
      </c>
      <c r="H19" s="16">
        <v>2</v>
      </c>
      <c r="I19" s="16">
        <v>34</v>
      </c>
    </row>
  </sheetData>
  <pageMargins left="0.7" right="0.7" top="0.75" bottom="0.75" header="0.3" footer="0.3"/>
  <ignoredErrors>
    <ignoredError sqref="A1:I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9"/>
  <sheetViews>
    <sheetView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RowHeight="14.4" x14ac:dyDescent="0.3"/>
  <cols>
    <col min="1" max="1" width="15.59765625" customWidth="1"/>
    <col min="2" max="4" width="23.59765625" customWidth="1"/>
    <col min="5" max="5" width="32.59765625" customWidth="1"/>
    <col min="6" max="6" width="23.59765625" customWidth="1"/>
    <col min="7" max="7" width="25.59765625" customWidth="1"/>
    <col min="8" max="8" width="22.59765625" customWidth="1"/>
    <col min="9" max="9" width="27.59765625" customWidth="1"/>
    <col min="10" max="13" width="23.59765625" customWidth="1"/>
    <col min="14" max="14" width="27.59765625" customWidth="1"/>
    <col min="15" max="15" width="23.59765625" customWidth="1"/>
    <col min="16" max="16" width="32.59765625" customWidth="1"/>
    <col min="17" max="17" width="22.59765625" customWidth="1"/>
    <col min="18" max="18" width="23.59765625" customWidth="1"/>
    <col min="19" max="19" width="24.59765625" customWidth="1"/>
    <col min="20" max="20" width="22.59765625" customWidth="1"/>
    <col min="21" max="21" width="23.59765625" customWidth="1"/>
  </cols>
  <sheetData>
    <row r="1" spans="1:21" ht="15.6" x14ac:dyDescent="0.3">
      <c r="A1" s="17"/>
      <c r="B1" s="29" t="s">
        <v>4</v>
      </c>
      <c r="C1" s="29"/>
      <c r="D1" s="30"/>
      <c r="E1" s="18" t="s">
        <v>6</v>
      </c>
      <c r="F1" s="29" t="s">
        <v>8</v>
      </c>
      <c r="G1" s="29"/>
      <c r="H1" s="29"/>
      <c r="I1" s="29"/>
      <c r="J1" s="30"/>
      <c r="K1" s="29" t="s">
        <v>10</v>
      </c>
      <c r="L1" s="29"/>
      <c r="M1" s="29"/>
      <c r="N1" s="29"/>
      <c r="O1" s="30"/>
      <c r="P1" s="18" t="s">
        <v>13</v>
      </c>
      <c r="Q1" s="29" t="s">
        <v>16</v>
      </c>
      <c r="R1" s="29"/>
      <c r="S1" s="29"/>
      <c r="T1" s="29"/>
      <c r="U1" s="30"/>
    </row>
    <row r="2" spans="1:21" ht="15.6" x14ac:dyDescent="0.3">
      <c r="A2" s="19" t="s">
        <v>49</v>
      </c>
      <c r="B2" s="16" t="s">
        <v>32</v>
      </c>
      <c r="C2" s="16" t="s">
        <v>19</v>
      </c>
      <c r="D2" s="18" t="s">
        <v>51</v>
      </c>
      <c r="E2" s="18" t="s">
        <v>52</v>
      </c>
      <c r="F2" s="16" t="s">
        <v>29</v>
      </c>
      <c r="G2" s="16" t="s">
        <v>23</v>
      </c>
      <c r="H2" s="16" t="s">
        <v>53</v>
      </c>
      <c r="I2" s="16" t="s">
        <v>34</v>
      </c>
      <c r="J2" s="18" t="s">
        <v>51</v>
      </c>
      <c r="K2" s="16" t="s">
        <v>41</v>
      </c>
      <c r="L2" s="16" t="s">
        <v>21</v>
      </c>
      <c r="M2" s="16" t="s">
        <v>42</v>
      </c>
      <c r="N2" s="16" t="s">
        <v>24</v>
      </c>
      <c r="O2" s="18" t="s">
        <v>51</v>
      </c>
      <c r="P2" s="18" t="s">
        <v>52</v>
      </c>
      <c r="Q2" s="16" t="s">
        <v>47</v>
      </c>
      <c r="R2" s="16" t="s">
        <v>22</v>
      </c>
      <c r="S2" s="16" t="s">
        <v>28</v>
      </c>
      <c r="T2" s="16" t="s">
        <v>26</v>
      </c>
      <c r="U2" s="18" t="s">
        <v>51</v>
      </c>
    </row>
    <row r="3" spans="1:21" ht="15.6" x14ac:dyDescent="0.3">
      <c r="A3" s="20" t="str">
        <f>HYPERLINK("https://reklamanataliak.atlassian.net/browse/DEVS-48", "DEVS-48")</f>
        <v>DEVS-48</v>
      </c>
      <c r="B3" s="21">
        <v>0</v>
      </c>
      <c r="C3" s="22">
        <v>3.794861111111111</v>
      </c>
      <c r="D3" s="23">
        <v>3.794861111111111</v>
      </c>
      <c r="E3" s="24" t="s">
        <v>54</v>
      </c>
      <c r="F3" s="21">
        <v>0</v>
      </c>
      <c r="G3" s="22">
        <v>3.794861111111111</v>
      </c>
      <c r="H3" s="21">
        <v>0</v>
      </c>
      <c r="I3" s="21">
        <v>0</v>
      </c>
      <c r="J3" s="23">
        <v>3.794861111111111</v>
      </c>
      <c r="K3" s="21">
        <v>0</v>
      </c>
      <c r="L3" s="22">
        <v>2.9223032407407405</v>
      </c>
      <c r="M3" s="21">
        <v>0</v>
      </c>
      <c r="N3" s="22">
        <v>0.87255787037037036</v>
      </c>
      <c r="O3" s="23">
        <v>3.794861111111111</v>
      </c>
      <c r="P3" s="24" t="s">
        <v>54</v>
      </c>
      <c r="Q3" s="21">
        <v>0</v>
      </c>
      <c r="R3" s="22">
        <v>3.794861111111111</v>
      </c>
      <c r="S3" s="21">
        <v>0</v>
      </c>
      <c r="T3" s="21">
        <v>0</v>
      </c>
      <c r="U3" s="23">
        <v>3.794861111111111</v>
      </c>
    </row>
    <row r="4" spans="1:21" ht="15.6" x14ac:dyDescent="0.3">
      <c r="A4" s="20" t="str">
        <f>HYPERLINK("https://reklamanataliak.atlassian.net/browse/DEVS-47", "DEVS-47")</f>
        <v>DEVS-47</v>
      </c>
      <c r="B4" s="21">
        <v>0</v>
      </c>
      <c r="C4" s="22">
        <v>3.7954282407407409</v>
      </c>
      <c r="D4" s="23">
        <v>3.7954282407407409</v>
      </c>
      <c r="E4" s="24" t="s">
        <v>54</v>
      </c>
      <c r="F4" s="22">
        <v>3.7954282407407409</v>
      </c>
      <c r="G4" s="21">
        <v>0</v>
      </c>
      <c r="H4" s="21">
        <v>0</v>
      </c>
      <c r="I4" s="21">
        <v>0</v>
      </c>
      <c r="J4" s="23">
        <v>3.7954282407407409</v>
      </c>
      <c r="K4" s="21">
        <v>0</v>
      </c>
      <c r="L4" s="21">
        <v>0</v>
      </c>
      <c r="M4" s="21">
        <v>0</v>
      </c>
      <c r="N4" s="22">
        <v>3.7954282407407409</v>
      </c>
      <c r="O4" s="23">
        <v>3.7954282407407409</v>
      </c>
      <c r="P4" s="24" t="s">
        <v>54</v>
      </c>
      <c r="Q4" s="21">
        <v>0</v>
      </c>
      <c r="R4" s="21">
        <v>0</v>
      </c>
      <c r="S4" s="21">
        <v>0</v>
      </c>
      <c r="T4" s="22">
        <v>3.7954282407407409</v>
      </c>
      <c r="U4" s="23">
        <v>3.7954282407407409</v>
      </c>
    </row>
    <row r="5" spans="1:21" ht="15.6" x14ac:dyDescent="0.3">
      <c r="A5" s="20" t="str">
        <f>HYPERLINK("https://reklamanataliak.atlassian.net/browse/DEVS-46", "DEVS-46")</f>
        <v>DEVS-46</v>
      </c>
      <c r="B5" s="21">
        <v>0</v>
      </c>
      <c r="C5" s="22">
        <v>3.7965277777777775</v>
      </c>
      <c r="D5" s="23">
        <v>3.7965277777777775</v>
      </c>
      <c r="E5" s="24" t="s">
        <v>54</v>
      </c>
      <c r="F5" s="22">
        <v>3.7965277777777775</v>
      </c>
      <c r="G5" s="21">
        <v>0</v>
      </c>
      <c r="H5" s="21">
        <v>0</v>
      </c>
      <c r="I5" s="21">
        <v>0</v>
      </c>
      <c r="J5" s="23">
        <v>3.7965277777777775</v>
      </c>
      <c r="K5" s="21">
        <v>0</v>
      </c>
      <c r="L5" s="21">
        <v>0</v>
      </c>
      <c r="M5" s="21">
        <v>0</v>
      </c>
      <c r="N5" s="22">
        <v>3.7965277777777775</v>
      </c>
      <c r="O5" s="23">
        <v>3.7965277777777775</v>
      </c>
      <c r="P5" s="24" t="s">
        <v>54</v>
      </c>
      <c r="Q5" s="21">
        <v>0</v>
      </c>
      <c r="R5" s="21">
        <v>0</v>
      </c>
      <c r="S5" s="22">
        <v>3.7965277777777775</v>
      </c>
      <c r="T5" s="21">
        <v>0</v>
      </c>
      <c r="U5" s="23">
        <v>3.7965277777777775</v>
      </c>
    </row>
    <row r="6" spans="1:21" ht="15.6" x14ac:dyDescent="0.3">
      <c r="A6" s="20" t="str">
        <f>HYPERLINK("https://reklamanataliak.atlassian.net/browse/DEVS-45", "DEVS-45")</f>
        <v>DEVS-45</v>
      </c>
      <c r="B6" s="21">
        <v>0</v>
      </c>
      <c r="C6" s="22">
        <v>3.797141203703704</v>
      </c>
      <c r="D6" s="23">
        <v>3.797141203703704</v>
      </c>
      <c r="E6" s="24" t="s">
        <v>54</v>
      </c>
      <c r="F6" s="22">
        <v>3.797141203703704</v>
      </c>
      <c r="G6" s="21">
        <v>0</v>
      </c>
      <c r="H6" s="21">
        <v>0</v>
      </c>
      <c r="I6" s="21">
        <v>0</v>
      </c>
      <c r="J6" s="23">
        <v>3.797141203703704</v>
      </c>
      <c r="K6" s="21">
        <v>0</v>
      </c>
      <c r="L6" s="22">
        <v>3.7969791666666666</v>
      </c>
      <c r="M6" s="21">
        <v>0</v>
      </c>
      <c r="N6" s="22">
        <v>1.7361111111111112E-4</v>
      </c>
      <c r="O6" s="23">
        <v>3.7971527777777774</v>
      </c>
      <c r="P6" s="24" t="s">
        <v>54</v>
      </c>
      <c r="Q6" s="21">
        <v>0</v>
      </c>
      <c r="R6" s="21">
        <v>0</v>
      </c>
      <c r="S6" s="22">
        <v>3.797141203703704</v>
      </c>
      <c r="T6" s="21">
        <v>0</v>
      </c>
      <c r="U6" s="23">
        <v>3.797141203703704</v>
      </c>
    </row>
    <row r="7" spans="1:21" ht="15.6" x14ac:dyDescent="0.3">
      <c r="A7" s="20" t="str">
        <f>HYPERLINK("https://reklamanataliak.atlassian.net/browse/DEVS-44", "DEVS-44")</f>
        <v>DEVS-44</v>
      </c>
      <c r="B7" s="21">
        <v>0</v>
      </c>
      <c r="C7" s="22">
        <v>3.7983912037037038</v>
      </c>
      <c r="D7" s="23">
        <v>3.7983912037037038</v>
      </c>
      <c r="E7" s="24" t="s">
        <v>54</v>
      </c>
      <c r="F7" s="22">
        <v>3.7475925925925928</v>
      </c>
      <c r="G7" s="22">
        <v>5.0798611111111114E-2</v>
      </c>
      <c r="H7" s="21">
        <v>0</v>
      </c>
      <c r="I7" s="21">
        <v>0</v>
      </c>
      <c r="J7" s="23">
        <v>3.7983912037037038</v>
      </c>
      <c r="K7" s="21">
        <v>0</v>
      </c>
      <c r="L7" s="22">
        <v>3.7983101851851853</v>
      </c>
      <c r="M7" s="21">
        <v>0</v>
      </c>
      <c r="N7" s="22">
        <v>8.1018518518518516E-5</v>
      </c>
      <c r="O7" s="23">
        <v>3.7983912037037038</v>
      </c>
      <c r="P7" s="24" t="s">
        <v>54</v>
      </c>
      <c r="Q7" s="21">
        <v>0</v>
      </c>
      <c r="R7" s="22">
        <v>3.7475115740740743</v>
      </c>
      <c r="S7" s="22">
        <v>5.0879629629629629E-2</v>
      </c>
      <c r="T7" s="21">
        <v>0</v>
      </c>
      <c r="U7" s="23">
        <v>3.7983912037037038</v>
      </c>
    </row>
    <row r="8" spans="1:21" ht="15.6" x14ac:dyDescent="0.3">
      <c r="A8" s="20" t="str">
        <f>HYPERLINK("https://reklamanataliak.atlassian.net/browse/DEVS-43", "DEVS-43")</f>
        <v>DEVS-43</v>
      </c>
      <c r="B8" s="22">
        <v>3.80125</v>
      </c>
      <c r="C8" s="21">
        <v>0</v>
      </c>
      <c r="D8" s="23">
        <v>3.80125</v>
      </c>
      <c r="E8" s="24" t="s">
        <v>54</v>
      </c>
      <c r="F8" s="21">
        <v>0</v>
      </c>
      <c r="G8" s="22">
        <v>3.8011574074074077</v>
      </c>
      <c r="H8" s="21">
        <v>0</v>
      </c>
      <c r="I8" s="22">
        <v>1.0416666666666667E-4</v>
      </c>
      <c r="J8" s="23">
        <v>3.8012615740740738</v>
      </c>
      <c r="K8" s="21">
        <v>0</v>
      </c>
      <c r="L8" s="21">
        <v>0</v>
      </c>
      <c r="M8" s="21">
        <v>0</v>
      </c>
      <c r="N8" s="22">
        <v>3.80125</v>
      </c>
      <c r="O8" s="23">
        <v>3.80125</v>
      </c>
      <c r="P8" s="24" t="s">
        <v>54</v>
      </c>
      <c r="Q8" s="21">
        <v>0</v>
      </c>
      <c r="R8" s="21">
        <v>0</v>
      </c>
      <c r="S8" s="22">
        <v>3.80125</v>
      </c>
      <c r="T8" s="21">
        <v>0</v>
      </c>
      <c r="U8" s="23">
        <v>3.80125</v>
      </c>
    </row>
    <row r="9" spans="1:21" ht="15.6" x14ac:dyDescent="0.3">
      <c r="A9" s="20" t="str">
        <f>HYPERLINK("https://reklamanataliak.atlassian.net/browse/DEVS-42", "DEVS-42")</f>
        <v>DEVS-42</v>
      </c>
      <c r="B9" s="22">
        <v>3.8019328703703708</v>
      </c>
      <c r="C9" s="21">
        <v>0</v>
      </c>
      <c r="D9" s="23">
        <v>3.8019328703703708</v>
      </c>
      <c r="E9" s="24" t="s">
        <v>54</v>
      </c>
      <c r="F9" s="22">
        <v>3.8018402777777776</v>
      </c>
      <c r="G9" s="21">
        <v>0</v>
      </c>
      <c r="H9" s="21">
        <v>0</v>
      </c>
      <c r="I9" s="22">
        <v>1.0416666666666667E-4</v>
      </c>
      <c r="J9" s="23">
        <v>3.8019444444444446</v>
      </c>
      <c r="K9" s="21">
        <v>0</v>
      </c>
      <c r="L9" s="21">
        <v>0</v>
      </c>
      <c r="M9" s="21">
        <v>0</v>
      </c>
      <c r="N9" s="22">
        <v>3.8019328703703708</v>
      </c>
      <c r="O9" s="23">
        <v>3.8019328703703708</v>
      </c>
      <c r="P9" s="24" t="s">
        <v>54</v>
      </c>
      <c r="Q9" s="21">
        <v>0</v>
      </c>
      <c r="R9" s="21">
        <v>0</v>
      </c>
      <c r="S9" s="22">
        <v>3.8019328703703708</v>
      </c>
      <c r="T9" s="21">
        <v>0</v>
      </c>
      <c r="U9" s="23">
        <v>3.8019328703703708</v>
      </c>
    </row>
    <row r="10" spans="1:21" ht="15.6" x14ac:dyDescent="0.3">
      <c r="A10" s="20" t="str">
        <f>HYPERLINK("https://reklamanataliak.atlassian.net/browse/DEVS-41", "DEVS-41")</f>
        <v>DEVS-41</v>
      </c>
      <c r="B10" s="22">
        <v>3.802511574074074</v>
      </c>
      <c r="C10" s="21">
        <v>0</v>
      </c>
      <c r="D10" s="23">
        <v>3.802511574074074</v>
      </c>
      <c r="E10" s="24" t="s">
        <v>54</v>
      </c>
      <c r="F10" s="21">
        <v>0</v>
      </c>
      <c r="G10" s="22">
        <v>3.8022569444444443</v>
      </c>
      <c r="H10" s="21">
        <v>0</v>
      </c>
      <c r="I10" s="22">
        <v>2.5462962962962961E-4</v>
      </c>
      <c r="J10" s="23">
        <v>3.802511574074074</v>
      </c>
      <c r="K10" s="21">
        <v>0</v>
      </c>
      <c r="L10" s="21">
        <v>0</v>
      </c>
      <c r="M10" s="21">
        <v>0</v>
      </c>
      <c r="N10" s="22">
        <v>3.802511574074074</v>
      </c>
      <c r="O10" s="23">
        <v>3.802511574074074</v>
      </c>
      <c r="P10" s="24" t="s">
        <v>54</v>
      </c>
      <c r="Q10" s="21">
        <v>0</v>
      </c>
      <c r="R10" s="21">
        <v>0</v>
      </c>
      <c r="S10" s="22">
        <v>3.802511574074074</v>
      </c>
      <c r="T10" s="21">
        <v>0</v>
      </c>
      <c r="U10" s="23">
        <v>3.802511574074074</v>
      </c>
    </row>
    <row r="11" spans="1:21" ht="15.6" x14ac:dyDescent="0.3">
      <c r="A11" s="20" t="str">
        <f>HYPERLINK("https://reklamanataliak.atlassian.net/browse/DEVS-40", "DEVS-40")</f>
        <v>DEVS-40</v>
      </c>
      <c r="B11" s="22">
        <v>3.8028935185185184</v>
      </c>
      <c r="C11" s="21">
        <v>0</v>
      </c>
      <c r="D11" s="23">
        <v>3.8028935185185184</v>
      </c>
      <c r="E11" s="24" t="s">
        <v>54</v>
      </c>
      <c r="F11" s="21">
        <v>0</v>
      </c>
      <c r="G11" s="22">
        <v>3.8028009259259261</v>
      </c>
      <c r="H11" s="21">
        <v>0</v>
      </c>
      <c r="I11" s="22">
        <v>1.0416666666666667E-4</v>
      </c>
      <c r="J11" s="23">
        <v>3.8029050925925927</v>
      </c>
      <c r="K11" s="21">
        <v>0</v>
      </c>
      <c r="L11" s="21">
        <v>0</v>
      </c>
      <c r="M11" s="21">
        <v>0</v>
      </c>
      <c r="N11" s="22">
        <v>3.8028935185185184</v>
      </c>
      <c r="O11" s="23">
        <v>3.8028935185185184</v>
      </c>
      <c r="P11" s="24" t="s">
        <v>54</v>
      </c>
      <c r="Q11" s="21">
        <v>0</v>
      </c>
      <c r="R11" s="21">
        <v>0</v>
      </c>
      <c r="S11" s="22">
        <v>3.8028935185185184</v>
      </c>
      <c r="T11" s="21">
        <v>0</v>
      </c>
      <c r="U11" s="23">
        <v>3.8028935185185184</v>
      </c>
    </row>
    <row r="12" spans="1:21" ht="15.6" x14ac:dyDescent="0.3">
      <c r="A12" s="20" t="str">
        <f>HYPERLINK("https://reklamanataliak.atlassian.net/browse/DEVS-39", "DEVS-39")</f>
        <v>DEVS-39</v>
      </c>
      <c r="B12" s="22">
        <v>3.8034953703703707</v>
      </c>
      <c r="C12" s="21">
        <v>0</v>
      </c>
      <c r="D12" s="23">
        <v>3.8034953703703707</v>
      </c>
      <c r="E12" s="24" t="s">
        <v>54</v>
      </c>
      <c r="F12" s="22">
        <v>3.8032523148148147</v>
      </c>
      <c r="G12" s="21">
        <v>0</v>
      </c>
      <c r="H12" s="21">
        <v>0</v>
      </c>
      <c r="I12" s="22">
        <v>2.4305555555555552E-4</v>
      </c>
      <c r="J12" s="23">
        <v>3.8034953703703707</v>
      </c>
      <c r="K12" s="21">
        <v>0</v>
      </c>
      <c r="L12" s="21">
        <v>0</v>
      </c>
      <c r="M12" s="21">
        <v>0</v>
      </c>
      <c r="N12" s="22">
        <v>3.8034953703703707</v>
      </c>
      <c r="O12" s="23">
        <v>3.8034953703703707</v>
      </c>
      <c r="P12" s="24" t="s">
        <v>54</v>
      </c>
      <c r="Q12" s="21">
        <v>0</v>
      </c>
      <c r="R12" s="21">
        <v>0</v>
      </c>
      <c r="S12" s="22">
        <v>3.8034953703703707</v>
      </c>
      <c r="T12" s="21">
        <v>0</v>
      </c>
      <c r="U12" s="23">
        <v>3.8034953703703707</v>
      </c>
    </row>
    <row r="13" spans="1:21" ht="15.6" x14ac:dyDescent="0.3">
      <c r="A13" s="20" t="str">
        <f>HYPERLINK("https://reklamanataliak.atlassian.net/browse/DEVS-38", "DEVS-38")</f>
        <v>DEVS-38</v>
      </c>
      <c r="B13" s="22">
        <v>3.8047685185185185</v>
      </c>
      <c r="C13" s="21">
        <v>0</v>
      </c>
      <c r="D13" s="23">
        <v>3.8047685185185185</v>
      </c>
      <c r="E13" s="24" t="s">
        <v>54</v>
      </c>
      <c r="F13" s="21">
        <v>0</v>
      </c>
      <c r="G13" s="22">
        <v>3.8044791666666664</v>
      </c>
      <c r="H13" s="21">
        <v>0</v>
      </c>
      <c r="I13" s="22">
        <v>3.0092592592592595E-4</v>
      </c>
      <c r="J13" s="23">
        <v>3.8047800925925923</v>
      </c>
      <c r="K13" s="21">
        <v>0</v>
      </c>
      <c r="L13" s="21">
        <v>0</v>
      </c>
      <c r="M13" s="21">
        <v>0</v>
      </c>
      <c r="N13" s="22">
        <v>3.8047685185185185</v>
      </c>
      <c r="O13" s="23">
        <v>3.8047685185185185</v>
      </c>
      <c r="P13" s="24" t="s">
        <v>54</v>
      </c>
      <c r="Q13" s="21">
        <v>0</v>
      </c>
      <c r="R13" s="21">
        <v>0</v>
      </c>
      <c r="S13" s="22">
        <v>3.8047685185185185</v>
      </c>
      <c r="T13" s="21">
        <v>0</v>
      </c>
      <c r="U13" s="23">
        <v>3.8047685185185185</v>
      </c>
    </row>
    <row r="14" spans="1:21" ht="15.6" x14ac:dyDescent="0.3">
      <c r="A14" s="20" t="str">
        <f>HYPERLINK("https://reklamanataliak.atlassian.net/browse/DEVS-33", "DEVS-33")</f>
        <v>DEVS-33</v>
      </c>
      <c r="B14" s="21">
        <v>0</v>
      </c>
      <c r="C14" s="22">
        <v>5.4921180555555553</v>
      </c>
      <c r="D14" s="23">
        <v>5.4921180555555553</v>
      </c>
      <c r="E14" s="24" t="s">
        <v>54</v>
      </c>
      <c r="F14" s="21">
        <v>0</v>
      </c>
      <c r="G14" s="22">
        <v>5.4921180555555553</v>
      </c>
      <c r="H14" s="21">
        <v>0</v>
      </c>
      <c r="I14" s="21">
        <v>0</v>
      </c>
      <c r="J14" s="23">
        <v>5.4921180555555553</v>
      </c>
      <c r="K14" s="22">
        <v>2.967326388888889</v>
      </c>
      <c r="L14" s="22">
        <v>1.6939236111111111</v>
      </c>
      <c r="M14" s="22">
        <v>0.83089120370370362</v>
      </c>
      <c r="N14" s="21">
        <v>0</v>
      </c>
      <c r="O14" s="23">
        <v>5.4921412037037038</v>
      </c>
      <c r="P14" s="24" t="s">
        <v>54</v>
      </c>
      <c r="Q14" s="21">
        <v>0</v>
      </c>
      <c r="R14" s="22">
        <v>5.4921180555555553</v>
      </c>
      <c r="S14" s="21">
        <v>0</v>
      </c>
      <c r="T14" s="21">
        <v>0</v>
      </c>
      <c r="U14" s="23">
        <v>5.4921180555555553</v>
      </c>
    </row>
    <row r="15" spans="1:21" ht="15.6" x14ac:dyDescent="0.3">
      <c r="A15" s="20" t="str">
        <f>HYPERLINK("https://reklamanataliak.atlassian.net/browse/DEVS-31", "DEVS-31")</f>
        <v>DEVS-31</v>
      </c>
      <c r="B15" s="21">
        <v>0</v>
      </c>
      <c r="C15" s="22">
        <v>5.4921180555555553</v>
      </c>
      <c r="D15" s="23">
        <v>5.4921180555555553</v>
      </c>
      <c r="E15" s="24" t="s">
        <v>54</v>
      </c>
      <c r="F15" s="22">
        <v>5.4921180555555553</v>
      </c>
      <c r="G15" s="21">
        <v>0</v>
      </c>
      <c r="H15" s="21">
        <v>0</v>
      </c>
      <c r="I15" s="21">
        <v>0</v>
      </c>
      <c r="J15" s="23">
        <v>5.4921180555555553</v>
      </c>
      <c r="K15" s="21">
        <v>0</v>
      </c>
      <c r="L15" s="22">
        <v>3.797789351851852</v>
      </c>
      <c r="M15" s="21">
        <v>0</v>
      </c>
      <c r="N15" s="22">
        <v>1.6943287037037038</v>
      </c>
      <c r="O15" s="23">
        <v>5.4921180555555553</v>
      </c>
      <c r="P15" s="24" t="s">
        <v>54</v>
      </c>
      <c r="Q15" s="21">
        <v>0</v>
      </c>
      <c r="R15" s="22">
        <v>3.7990856481481483</v>
      </c>
      <c r="S15" s="22">
        <v>1.6930324074074072</v>
      </c>
      <c r="T15" s="21">
        <v>0</v>
      </c>
      <c r="U15" s="23">
        <v>5.4921180555555553</v>
      </c>
    </row>
    <row r="16" spans="1:21" ht="15.6" x14ac:dyDescent="0.3">
      <c r="A16" s="20" t="str">
        <f>HYPERLINK("https://reklamanataliak.atlassian.net/browse/DEVS-29", "DEVS-29")</f>
        <v>DEVS-29</v>
      </c>
      <c r="B16" s="21">
        <v>0</v>
      </c>
      <c r="C16" s="22">
        <v>5.4921180555555553</v>
      </c>
      <c r="D16" s="23">
        <v>5.4921180555555553</v>
      </c>
      <c r="E16" s="24" t="s">
        <v>54</v>
      </c>
      <c r="F16" s="22">
        <v>5.4921180555555553</v>
      </c>
      <c r="G16" s="21">
        <v>0</v>
      </c>
      <c r="H16" s="21">
        <v>0</v>
      </c>
      <c r="I16" s="21">
        <v>0</v>
      </c>
      <c r="J16" s="23">
        <v>5.4921180555555553</v>
      </c>
      <c r="K16" s="21">
        <v>0</v>
      </c>
      <c r="L16" s="21">
        <v>0</v>
      </c>
      <c r="M16" s="21">
        <v>0</v>
      </c>
      <c r="N16" s="22">
        <v>5.4921180555555553</v>
      </c>
      <c r="O16" s="23">
        <v>5.4921180555555553</v>
      </c>
      <c r="P16" s="24" t="s">
        <v>54</v>
      </c>
      <c r="Q16" s="21">
        <v>0</v>
      </c>
      <c r="R16" s="21">
        <v>0</v>
      </c>
      <c r="S16" s="22">
        <v>5.4921180555555553</v>
      </c>
      <c r="T16" s="21">
        <v>0</v>
      </c>
      <c r="U16" s="23">
        <v>5.4921180555555553</v>
      </c>
    </row>
    <row r="17" spans="1:21" ht="15.6" x14ac:dyDescent="0.3">
      <c r="A17" s="20" t="str">
        <f>HYPERLINK("https://reklamanataliak.atlassian.net/browse/DEVS-28", "DEVS-28")</f>
        <v>DEVS-28</v>
      </c>
      <c r="B17" s="21">
        <v>0</v>
      </c>
      <c r="C17" s="22">
        <v>5.4921180555555553</v>
      </c>
      <c r="D17" s="23">
        <v>5.4921180555555553</v>
      </c>
      <c r="E17" s="24" t="s">
        <v>54</v>
      </c>
      <c r="F17" s="22">
        <v>1.6922569444444442</v>
      </c>
      <c r="G17" s="22">
        <v>3.7998611111111114</v>
      </c>
      <c r="H17" s="21">
        <v>0</v>
      </c>
      <c r="I17" s="21">
        <v>0</v>
      </c>
      <c r="J17" s="23">
        <v>5.4921180555555553</v>
      </c>
      <c r="K17" s="21">
        <v>0</v>
      </c>
      <c r="L17" s="21">
        <v>0</v>
      </c>
      <c r="M17" s="21">
        <v>0</v>
      </c>
      <c r="N17" s="22">
        <v>5.4921180555555553</v>
      </c>
      <c r="O17" s="23">
        <v>5.4921180555555553</v>
      </c>
      <c r="P17" s="24" t="s">
        <v>54</v>
      </c>
      <c r="Q17" s="21">
        <v>0</v>
      </c>
      <c r="R17" s="21">
        <v>0</v>
      </c>
      <c r="S17" s="22">
        <v>5.4921180555555553</v>
      </c>
      <c r="T17" s="21">
        <v>0</v>
      </c>
      <c r="U17" s="23">
        <v>5.4921180555555553</v>
      </c>
    </row>
    <row r="18" spans="1:21" ht="15.6" x14ac:dyDescent="0.3">
      <c r="A18" s="20" t="str">
        <f>HYPERLINK("https://reklamanataliak.atlassian.net/browse/DEVS-26", "DEVS-26")</f>
        <v>DEVS-26</v>
      </c>
      <c r="B18" s="21">
        <v>0</v>
      </c>
      <c r="C18" s="22">
        <v>5.4921180555555553</v>
      </c>
      <c r="D18" s="23">
        <v>5.4921180555555553</v>
      </c>
      <c r="E18" s="24" t="s">
        <v>54</v>
      </c>
      <c r="F18" s="21">
        <v>0</v>
      </c>
      <c r="G18" s="21">
        <v>0</v>
      </c>
      <c r="H18" s="22">
        <v>5.4921180555555553</v>
      </c>
      <c r="I18" s="21">
        <v>0</v>
      </c>
      <c r="J18" s="23">
        <v>5.4921180555555553</v>
      </c>
      <c r="K18" s="22">
        <v>3.7980787037037036</v>
      </c>
      <c r="L18" s="22">
        <v>1.6940393518518517</v>
      </c>
      <c r="M18" s="21">
        <v>0</v>
      </c>
      <c r="N18" s="21">
        <v>0</v>
      </c>
      <c r="O18" s="23">
        <v>5.4921180555555553</v>
      </c>
      <c r="P18" s="24" t="s">
        <v>54</v>
      </c>
      <c r="Q18" s="22">
        <v>5.4921180555555553</v>
      </c>
      <c r="R18" s="21">
        <v>0</v>
      </c>
      <c r="S18" s="21">
        <v>0</v>
      </c>
      <c r="T18" s="21">
        <v>0</v>
      </c>
      <c r="U18" s="23">
        <v>5.4921180555555553</v>
      </c>
    </row>
    <row r="19" spans="1:21" ht="15.6" x14ac:dyDescent="0.3">
      <c r="A19" s="20" t="str">
        <f>HYPERLINK("https://reklamanataliak.atlassian.net/browse/DEVS-25", "DEVS-25")</f>
        <v>DEVS-25</v>
      </c>
      <c r="B19" s="21">
        <v>0</v>
      </c>
      <c r="C19" s="22">
        <v>5.4921180555555553</v>
      </c>
      <c r="D19" s="23">
        <v>5.4921180555555553</v>
      </c>
      <c r="E19" s="24" t="s">
        <v>54</v>
      </c>
      <c r="F19" s="21">
        <v>0</v>
      </c>
      <c r="G19" s="21">
        <v>0</v>
      </c>
      <c r="H19" s="22">
        <v>5.4921180555555553</v>
      </c>
      <c r="I19" s="21">
        <v>0</v>
      </c>
      <c r="J19" s="23">
        <v>5.4921180555555553</v>
      </c>
      <c r="K19" s="21">
        <v>0</v>
      </c>
      <c r="L19" s="22">
        <v>5.4921180555555553</v>
      </c>
      <c r="M19" s="21">
        <v>0</v>
      </c>
      <c r="N19" s="21">
        <v>0</v>
      </c>
      <c r="O19" s="23">
        <v>5.4921180555555553</v>
      </c>
      <c r="P19" s="24" t="s">
        <v>54</v>
      </c>
      <c r="Q19" s="21">
        <v>0</v>
      </c>
      <c r="R19" s="22">
        <v>5.4921180555555553</v>
      </c>
      <c r="S19" s="21">
        <v>0</v>
      </c>
      <c r="T19" s="21">
        <v>0</v>
      </c>
      <c r="U19" s="23">
        <v>5.4921180555555553</v>
      </c>
    </row>
  </sheetData>
  <mergeCells count="4">
    <mergeCell ref="B1:D1"/>
    <mergeCell ref="F1:J1"/>
    <mergeCell ref="K1:O1"/>
    <mergeCell ref="Q1:U1"/>
  </mergeCells>
  <pageMargins left="0.7" right="0.7" top="0.75" bottom="0.75" header="0.3" footer="0.3"/>
  <ignoredErrors>
    <ignoredError sqref="A1:U1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9"/>
  <sheetViews>
    <sheetView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RowHeight="14.4" x14ac:dyDescent="0.3"/>
  <cols>
    <col min="1" max="4" width="15.59765625" customWidth="1"/>
    <col min="5" max="5" width="32.59765625" customWidth="1"/>
    <col min="6" max="6" width="16.59765625" customWidth="1"/>
    <col min="7" max="7" width="18.59765625" customWidth="1"/>
    <col min="8" max="8" width="16.59765625" customWidth="1"/>
    <col min="9" max="11" width="15.59765625" customWidth="1"/>
    <col min="12" max="12" width="16.59765625" customWidth="1"/>
    <col min="13" max="15" width="15.59765625" customWidth="1"/>
    <col min="16" max="16" width="32.59765625" customWidth="1"/>
    <col min="17" max="21" width="15.59765625" customWidth="1"/>
  </cols>
  <sheetData>
    <row r="1" spans="1:21" ht="15.6" x14ac:dyDescent="0.3">
      <c r="A1" s="17"/>
      <c r="B1" s="29" t="s">
        <v>4</v>
      </c>
      <c r="C1" s="29"/>
      <c r="D1" s="30"/>
      <c r="E1" s="18" t="s">
        <v>6</v>
      </c>
      <c r="F1" s="29" t="s">
        <v>8</v>
      </c>
      <c r="G1" s="29"/>
      <c r="H1" s="29"/>
      <c r="I1" s="29"/>
      <c r="J1" s="30"/>
      <c r="K1" s="29" t="s">
        <v>10</v>
      </c>
      <c r="L1" s="29"/>
      <c r="M1" s="29"/>
      <c r="N1" s="29"/>
      <c r="O1" s="30"/>
      <c r="P1" s="18" t="s">
        <v>13</v>
      </c>
      <c r="Q1" s="29" t="s">
        <v>16</v>
      </c>
      <c r="R1" s="29"/>
      <c r="S1" s="29"/>
      <c r="T1" s="29"/>
      <c r="U1" s="30"/>
    </row>
    <row r="2" spans="1:21" ht="15.6" x14ac:dyDescent="0.3">
      <c r="A2" s="19" t="s">
        <v>49</v>
      </c>
      <c r="B2" s="16" t="s">
        <v>32</v>
      </c>
      <c r="C2" s="16" t="s">
        <v>19</v>
      </c>
      <c r="D2" s="18" t="s">
        <v>51</v>
      </c>
      <c r="E2" s="18" t="s">
        <v>52</v>
      </c>
      <c r="F2" s="16" t="s">
        <v>29</v>
      </c>
      <c r="G2" s="16" t="s">
        <v>23</v>
      </c>
      <c r="H2" s="16" t="s">
        <v>53</v>
      </c>
      <c r="I2" s="16" t="s">
        <v>34</v>
      </c>
      <c r="J2" s="18" t="s">
        <v>51</v>
      </c>
      <c r="K2" s="16" t="s">
        <v>41</v>
      </c>
      <c r="L2" s="16" t="s">
        <v>21</v>
      </c>
      <c r="M2" s="16" t="s">
        <v>42</v>
      </c>
      <c r="N2" s="16" t="s">
        <v>24</v>
      </c>
      <c r="O2" s="18" t="s">
        <v>51</v>
      </c>
      <c r="P2" s="18" t="s">
        <v>52</v>
      </c>
      <c r="Q2" s="16" t="s">
        <v>47</v>
      </c>
      <c r="R2" s="16" t="s">
        <v>22</v>
      </c>
      <c r="S2" s="16" t="s">
        <v>28</v>
      </c>
      <c r="T2" s="16" t="s">
        <v>26</v>
      </c>
      <c r="U2" s="18" t="s">
        <v>51</v>
      </c>
    </row>
    <row r="3" spans="1:21" ht="15.6" x14ac:dyDescent="0.3">
      <c r="A3" s="20" t="str">
        <f>HYPERLINK("https://reklamanataliak.atlassian.net/browse/DEVS-48", "DEVS-48")</f>
        <v>DEVS-48</v>
      </c>
      <c r="B3" s="14">
        <v>0</v>
      </c>
      <c r="C3" s="15">
        <v>1</v>
      </c>
      <c r="D3" s="25">
        <v>1</v>
      </c>
      <c r="E3" s="24" t="s">
        <v>54</v>
      </c>
      <c r="F3" s="14">
        <v>0</v>
      </c>
      <c r="G3" s="15">
        <v>1</v>
      </c>
      <c r="H3" s="14">
        <v>0</v>
      </c>
      <c r="I3" s="14">
        <v>0</v>
      </c>
      <c r="J3" s="25">
        <v>1</v>
      </c>
      <c r="K3" s="14">
        <v>0</v>
      </c>
      <c r="L3" s="15">
        <v>1</v>
      </c>
      <c r="M3" s="14">
        <v>0</v>
      </c>
      <c r="N3" s="15">
        <v>1</v>
      </c>
      <c r="O3" s="25">
        <v>2</v>
      </c>
      <c r="P3" s="24" t="s">
        <v>54</v>
      </c>
      <c r="Q3" s="14">
        <v>0</v>
      </c>
      <c r="R3" s="15">
        <v>1</v>
      </c>
      <c r="S3" s="14">
        <v>0</v>
      </c>
      <c r="T3" s="14">
        <v>0</v>
      </c>
      <c r="U3" s="25">
        <v>1</v>
      </c>
    </row>
    <row r="4" spans="1:21" ht="15.6" x14ac:dyDescent="0.3">
      <c r="A4" s="20" t="str">
        <f>HYPERLINK("https://reklamanataliak.atlassian.net/browse/DEVS-47", "DEVS-47")</f>
        <v>DEVS-47</v>
      </c>
      <c r="B4" s="14">
        <v>0</v>
      </c>
      <c r="C4" s="15">
        <v>1</v>
      </c>
      <c r="D4" s="25">
        <v>1</v>
      </c>
      <c r="E4" s="24" t="s">
        <v>54</v>
      </c>
      <c r="F4" s="15">
        <v>1</v>
      </c>
      <c r="G4" s="14">
        <v>0</v>
      </c>
      <c r="H4" s="14">
        <v>0</v>
      </c>
      <c r="I4" s="14">
        <v>0</v>
      </c>
      <c r="J4" s="25">
        <v>1</v>
      </c>
      <c r="K4" s="14">
        <v>0</v>
      </c>
      <c r="L4" s="14">
        <v>0</v>
      </c>
      <c r="M4" s="14">
        <v>0</v>
      </c>
      <c r="N4" s="15">
        <v>1</v>
      </c>
      <c r="O4" s="25">
        <v>1</v>
      </c>
      <c r="P4" s="24" t="s">
        <v>54</v>
      </c>
      <c r="Q4" s="14">
        <v>0</v>
      </c>
      <c r="R4" s="14">
        <v>0</v>
      </c>
      <c r="S4" s="14">
        <v>0</v>
      </c>
      <c r="T4" s="15">
        <v>1</v>
      </c>
      <c r="U4" s="25">
        <v>1</v>
      </c>
    </row>
    <row r="5" spans="1:21" ht="15.6" x14ac:dyDescent="0.3">
      <c r="A5" s="20" t="str">
        <f>HYPERLINK("https://reklamanataliak.atlassian.net/browse/DEVS-46", "DEVS-46")</f>
        <v>DEVS-46</v>
      </c>
      <c r="B5" s="14">
        <v>0</v>
      </c>
      <c r="C5" s="15">
        <v>1</v>
      </c>
      <c r="D5" s="25">
        <v>1</v>
      </c>
      <c r="E5" s="24" t="s">
        <v>54</v>
      </c>
      <c r="F5" s="15">
        <v>1</v>
      </c>
      <c r="G5" s="14">
        <v>0</v>
      </c>
      <c r="H5" s="14">
        <v>0</v>
      </c>
      <c r="I5" s="14">
        <v>0</v>
      </c>
      <c r="J5" s="25">
        <v>1</v>
      </c>
      <c r="K5" s="14">
        <v>0</v>
      </c>
      <c r="L5" s="14">
        <v>0</v>
      </c>
      <c r="M5" s="14">
        <v>0</v>
      </c>
      <c r="N5" s="15">
        <v>1</v>
      </c>
      <c r="O5" s="25">
        <v>1</v>
      </c>
      <c r="P5" s="24" t="s">
        <v>54</v>
      </c>
      <c r="Q5" s="14">
        <v>0</v>
      </c>
      <c r="R5" s="14">
        <v>0</v>
      </c>
      <c r="S5" s="15">
        <v>1</v>
      </c>
      <c r="T5" s="14">
        <v>0</v>
      </c>
      <c r="U5" s="25">
        <v>1</v>
      </c>
    </row>
    <row r="6" spans="1:21" ht="15.6" x14ac:dyDescent="0.3">
      <c r="A6" s="20" t="str">
        <f>HYPERLINK("https://reklamanataliak.atlassian.net/browse/DEVS-45", "DEVS-45")</f>
        <v>DEVS-45</v>
      </c>
      <c r="B6" s="14">
        <v>0</v>
      </c>
      <c r="C6" s="15">
        <v>1</v>
      </c>
      <c r="D6" s="25">
        <v>1</v>
      </c>
      <c r="E6" s="24" t="s">
        <v>54</v>
      </c>
      <c r="F6" s="15">
        <v>1</v>
      </c>
      <c r="G6" s="14">
        <v>0</v>
      </c>
      <c r="H6" s="14">
        <v>0</v>
      </c>
      <c r="I6" s="14">
        <v>0</v>
      </c>
      <c r="J6" s="25">
        <v>1</v>
      </c>
      <c r="K6" s="14">
        <v>0</v>
      </c>
      <c r="L6" s="15">
        <v>1</v>
      </c>
      <c r="M6" s="14">
        <v>0</v>
      </c>
      <c r="N6" s="15">
        <v>1</v>
      </c>
      <c r="O6" s="25">
        <v>2</v>
      </c>
      <c r="P6" s="24" t="s">
        <v>54</v>
      </c>
      <c r="Q6" s="14">
        <v>0</v>
      </c>
      <c r="R6" s="14">
        <v>0</v>
      </c>
      <c r="S6" s="15">
        <v>1</v>
      </c>
      <c r="T6" s="14">
        <v>0</v>
      </c>
      <c r="U6" s="25">
        <v>1</v>
      </c>
    </row>
    <row r="7" spans="1:21" ht="15.6" x14ac:dyDescent="0.3">
      <c r="A7" s="20" t="str">
        <f>HYPERLINK("https://reklamanataliak.atlassian.net/browse/DEVS-44", "DEVS-44")</f>
        <v>DEVS-44</v>
      </c>
      <c r="B7" s="14">
        <v>0</v>
      </c>
      <c r="C7" s="15">
        <v>1</v>
      </c>
      <c r="D7" s="25">
        <v>1</v>
      </c>
      <c r="E7" s="24" t="s">
        <v>54</v>
      </c>
      <c r="F7" s="15">
        <v>1</v>
      </c>
      <c r="G7" s="15">
        <v>1</v>
      </c>
      <c r="H7" s="14">
        <v>0</v>
      </c>
      <c r="I7" s="14">
        <v>0</v>
      </c>
      <c r="J7" s="25">
        <v>2</v>
      </c>
      <c r="K7" s="14">
        <v>0</v>
      </c>
      <c r="L7" s="15">
        <v>1</v>
      </c>
      <c r="M7" s="14">
        <v>0</v>
      </c>
      <c r="N7" s="15">
        <v>1</v>
      </c>
      <c r="O7" s="25">
        <v>2</v>
      </c>
      <c r="P7" s="24" t="s">
        <v>54</v>
      </c>
      <c r="Q7" s="14">
        <v>0</v>
      </c>
      <c r="R7" s="15">
        <v>1</v>
      </c>
      <c r="S7" s="15">
        <v>1</v>
      </c>
      <c r="T7" s="14">
        <v>0</v>
      </c>
      <c r="U7" s="25">
        <v>2</v>
      </c>
    </row>
    <row r="8" spans="1:21" ht="15.6" x14ac:dyDescent="0.3">
      <c r="A8" s="20" t="str">
        <f>HYPERLINK("https://reklamanataliak.atlassian.net/browse/DEVS-43", "DEVS-43")</f>
        <v>DEVS-43</v>
      </c>
      <c r="B8" s="15">
        <v>1</v>
      </c>
      <c r="C8" s="14">
        <v>0</v>
      </c>
      <c r="D8" s="25">
        <v>1</v>
      </c>
      <c r="E8" s="24" t="s">
        <v>54</v>
      </c>
      <c r="F8" s="14">
        <v>0</v>
      </c>
      <c r="G8" s="15">
        <v>1</v>
      </c>
      <c r="H8" s="14">
        <v>0</v>
      </c>
      <c r="I8" s="15">
        <v>1</v>
      </c>
      <c r="J8" s="25">
        <v>2</v>
      </c>
      <c r="K8" s="14">
        <v>0</v>
      </c>
      <c r="L8" s="14">
        <v>0</v>
      </c>
      <c r="M8" s="14">
        <v>0</v>
      </c>
      <c r="N8" s="15">
        <v>1</v>
      </c>
      <c r="O8" s="25">
        <v>1</v>
      </c>
      <c r="P8" s="24" t="s">
        <v>54</v>
      </c>
      <c r="Q8" s="14">
        <v>0</v>
      </c>
      <c r="R8" s="14">
        <v>0</v>
      </c>
      <c r="S8" s="15">
        <v>1</v>
      </c>
      <c r="T8" s="14">
        <v>0</v>
      </c>
      <c r="U8" s="25">
        <v>1</v>
      </c>
    </row>
    <row r="9" spans="1:21" ht="15.6" x14ac:dyDescent="0.3">
      <c r="A9" s="20" t="str">
        <f>HYPERLINK("https://reklamanataliak.atlassian.net/browse/DEVS-42", "DEVS-42")</f>
        <v>DEVS-42</v>
      </c>
      <c r="B9" s="15">
        <v>1</v>
      </c>
      <c r="C9" s="14">
        <v>0</v>
      </c>
      <c r="D9" s="25">
        <v>1</v>
      </c>
      <c r="E9" s="24" t="s">
        <v>54</v>
      </c>
      <c r="F9" s="15">
        <v>1</v>
      </c>
      <c r="G9" s="14">
        <v>0</v>
      </c>
      <c r="H9" s="14">
        <v>0</v>
      </c>
      <c r="I9" s="15">
        <v>1</v>
      </c>
      <c r="J9" s="25">
        <v>2</v>
      </c>
      <c r="K9" s="14">
        <v>0</v>
      </c>
      <c r="L9" s="14">
        <v>0</v>
      </c>
      <c r="M9" s="14">
        <v>0</v>
      </c>
      <c r="N9" s="15">
        <v>1</v>
      </c>
      <c r="O9" s="25">
        <v>1</v>
      </c>
      <c r="P9" s="24" t="s">
        <v>54</v>
      </c>
      <c r="Q9" s="14">
        <v>0</v>
      </c>
      <c r="R9" s="14">
        <v>0</v>
      </c>
      <c r="S9" s="15">
        <v>1</v>
      </c>
      <c r="T9" s="14">
        <v>0</v>
      </c>
      <c r="U9" s="25">
        <v>1</v>
      </c>
    </row>
    <row r="10" spans="1:21" ht="15.6" x14ac:dyDescent="0.3">
      <c r="A10" s="20" t="str">
        <f>HYPERLINK("https://reklamanataliak.atlassian.net/browse/DEVS-41", "DEVS-41")</f>
        <v>DEVS-41</v>
      </c>
      <c r="B10" s="15">
        <v>1</v>
      </c>
      <c r="C10" s="14">
        <v>0</v>
      </c>
      <c r="D10" s="25">
        <v>1</v>
      </c>
      <c r="E10" s="24" t="s">
        <v>54</v>
      </c>
      <c r="F10" s="14">
        <v>0</v>
      </c>
      <c r="G10" s="15">
        <v>1</v>
      </c>
      <c r="H10" s="14">
        <v>0</v>
      </c>
      <c r="I10" s="15">
        <v>1</v>
      </c>
      <c r="J10" s="25">
        <v>2</v>
      </c>
      <c r="K10" s="14">
        <v>0</v>
      </c>
      <c r="L10" s="14">
        <v>0</v>
      </c>
      <c r="M10" s="14">
        <v>0</v>
      </c>
      <c r="N10" s="15">
        <v>1</v>
      </c>
      <c r="O10" s="25">
        <v>1</v>
      </c>
      <c r="P10" s="24" t="s">
        <v>54</v>
      </c>
      <c r="Q10" s="14">
        <v>0</v>
      </c>
      <c r="R10" s="14">
        <v>0</v>
      </c>
      <c r="S10" s="15">
        <v>1</v>
      </c>
      <c r="T10" s="14">
        <v>0</v>
      </c>
      <c r="U10" s="25">
        <v>1</v>
      </c>
    </row>
    <row r="11" spans="1:21" ht="15.6" x14ac:dyDescent="0.3">
      <c r="A11" s="20" t="str">
        <f>HYPERLINK("https://reklamanataliak.atlassian.net/browse/DEVS-40", "DEVS-40")</f>
        <v>DEVS-40</v>
      </c>
      <c r="B11" s="15">
        <v>1</v>
      </c>
      <c r="C11" s="14">
        <v>0</v>
      </c>
      <c r="D11" s="25">
        <v>1</v>
      </c>
      <c r="E11" s="24" t="s">
        <v>54</v>
      </c>
      <c r="F11" s="14">
        <v>0</v>
      </c>
      <c r="G11" s="15">
        <v>1</v>
      </c>
      <c r="H11" s="14">
        <v>0</v>
      </c>
      <c r="I11" s="15">
        <v>1</v>
      </c>
      <c r="J11" s="25">
        <v>2</v>
      </c>
      <c r="K11" s="14">
        <v>0</v>
      </c>
      <c r="L11" s="14">
        <v>0</v>
      </c>
      <c r="M11" s="14">
        <v>0</v>
      </c>
      <c r="N11" s="15">
        <v>1</v>
      </c>
      <c r="O11" s="25">
        <v>1</v>
      </c>
      <c r="P11" s="24" t="s">
        <v>54</v>
      </c>
      <c r="Q11" s="14">
        <v>0</v>
      </c>
      <c r="R11" s="14">
        <v>0</v>
      </c>
      <c r="S11" s="15">
        <v>1</v>
      </c>
      <c r="T11" s="14">
        <v>0</v>
      </c>
      <c r="U11" s="25">
        <v>1</v>
      </c>
    </row>
    <row r="12" spans="1:21" ht="15.6" x14ac:dyDescent="0.3">
      <c r="A12" s="20" t="str">
        <f>HYPERLINK("https://reklamanataliak.atlassian.net/browse/DEVS-39", "DEVS-39")</f>
        <v>DEVS-39</v>
      </c>
      <c r="B12" s="15">
        <v>1</v>
      </c>
      <c r="C12" s="14">
        <v>0</v>
      </c>
      <c r="D12" s="25">
        <v>1</v>
      </c>
      <c r="E12" s="24" t="s">
        <v>54</v>
      </c>
      <c r="F12" s="15">
        <v>1</v>
      </c>
      <c r="G12" s="14">
        <v>0</v>
      </c>
      <c r="H12" s="14">
        <v>0</v>
      </c>
      <c r="I12" s="15">
        <v>1</v>
      </c>
      <c r="J12" s="25">
        <v>2</v>
      </c>
      <c r="K12" s="14">
        <v>0</v>
      </c>
      <c r="L12" s="14">
        <v>0</v>
      </c>
      <c r="M12" s="14">
        <v>0</v>
      </c>
      <c r="N12" s="15">
        <v>1</v>
      </c>
      <c r="O12" s="25">
        <v>1</v>
      </c>
      <c r="P12" s="24" t="s">
        <v>54</v>
      </c>
      <c r="Q12" s="14">
        <v>0</v>
      </c>
      <c r="R12" s="14">
        <v>0</v>
      </c>
      <c r="S12" s="15">
        <v>1</v>
      </c>
      <c r="T12" s="14">
        <v>0</v>
      </c>
      <c r="U12" s="25">
        <v>1</v>
      </c>
    </row>
    <row r="13" spans="1:21" ht="15.6" x14ac:dyDescent="0.3">
      <c r="A13" s="20" t="str">
        <f>HYPERLINK("https://reklamanataliak.atlassian.net/browse/DEVS-38", "DEVS-38")</f>
        <v>DEVS-38</v>
      </c>
      <c r="B13" s="15">
        <v>1</v>
      </c>
      <c r="C13" s="14">
        <v>0</v>
      </c>
      <c r="D13" s="25">
        <v>1</v>
      </c>
      <c r="E13" s="24" t="s">
        <v>54</v>
      </c>
      <c r="F13" s="14">
        <v>0</v>
      </c>
      <c r="G13" s="15">
        <v>1</v>
      </c>
      <c r="H13" s="14">
        <v>0</v>
      </c>
      <c r="I13" s="15">
        <v>1</v>
      </c>
      <c r="J13" s="25">
        <v>2</v>
      </c>
      <c r="K13" s="14">
        <v>0</v>
      </c>
      <c r="L13" s="14">
        <v>0</v>
      </c>
      <c r="M13" s="14">
        <v>0</v>
      </c>
      <c r="N13" s="15">
        <v>1</v>
      </c>
      <c r="O13" s="25">
        <v>1</v>
      </c>
      <c r="P13" s="24" t="s">
        <v>54</v>
      </c>
      <c r="Q13" s="14">
        <v>0</v>
      </c>
      <c r="R13" s="14">
        <v>0</v>
      </c>
      <c r="S13" s="15">
        <v>1</v>
      </c>
      <c r="T13" s="14">
        <v>0</v>
      </c>
      <c r="U13" s="25">
        <v>1</v>
      </c>
    </row>
    <row r="14" spans="1:21" ht="15.6" x14ac:dyDescent="0.3">
      <c r="A14" s="20" t="str">
        <f>HYPERLINK("https://reklamanataliak.atlassian.net/browse/DEVS-33", "DEVS-33")</f>
        <v>DEVS-33</v>
      </c>
      <c r="B14" s="14">
        <v>0</v>
      </c>
      <c r="C14" s="15">
        <v>1</v>
      </c>
      <c r="D14" s="25">
        <v>1</v>
      </c>
      <c r="E14" s="24" t="s">
        <v>54</v>
      </c>
      <c r="F14" s="14">
        <v>0</v>
      </c>
      <c r="G14" s="15">
        <v>1</v>
      </c>
      <c r="H14" s="14">
        <v>0</v>
      </c>
      <c r="I14" s="14">
        <v>0</v>
      </c>
      <c r="J14" s="25">
        <v>1</v>
      </c>
      <c r="K14" s="15">
        <v>3</v>
      </c>
      <c r="L14" s="15">
        <v>1</v>
      </c>
      <c r="M14" s="15">
        <v>2</v>
      </c>
      <c r="N14" s="14">
        <v>0</v>
      </c>
      <c r="O14" s="25">
        <v>6</v>
      </c>
      <c r="P14" s="24" t="s">
        <v>54</v>
      </c>
      <c r="Q14" s="14">
        <v>0</v>
      </c>
      <c r="R14" s="15">
        <v>1</v>
      </c>
      <c r="S14" s="14">
        <v>0</v>
      </c>
      <c r="T14" s="14">
        <v>0</v>
      </c>
      <c r="U14" s="25">
        <v>1</v>
      </c>
    </row>
    <row r="15" spans="1:21" ht="15.6" x14ac:dyDescent="0.3">
      <c r="A15" s="20" t="str">
        <f>HYPERLINK("https://reklamanataliak.atlassian.net/browse/DEVS-31", "DEVS-31")</f>
        <v>DEVS-31</v>
      </c>
      <c r="B15" s="14">
        <v>0</v>
      </c>
      <c r="C15" s="15">
        <v>1</v>
      </c>
      <c r="D15" s="25">
        <v>1</v>
      </c>
      <c r="E15" s="24" t="s">
        <v>54</v>
      </c>
      <c r="F15" s="15">
        <v>1</v>
      </c>
      <c r="G15" s="14">
        <v>0</v>
      </c>
      <c r="H15" s="14">
        <v>0</v>
      </c>
      <c r="I15" s="14">
        <v>0</v>
      </c>
      <c r="J15" s="25">
        <v>1</v>
      </c>
      <c r="K15" s="14">
        <v>0</v>
      </c>
      <c r="L15" s="15">
        <v>1</v>
      </c>
      <c r="M15" s="14">
        <v>0</v>
      </c>
      <c r="N15" s="15">
        <v>1</v>
      </c>
      <c r="O15" s="25">
        <v>2</v>
      </c>
      <c r="P15" s="24" t="s">
        <v>54</v>
      </c>
      <c r="Q15" s="14">
        <v>0</v>
      </c>
      <c r="R15" s="15">
        <v>1</v>
      </c>
      <c r="S15" s="15">
        <v>1</v>
      </c>
      <c r="T15" s="14">
        <v>0</v>
      </c>
      <c r="U15" s="25">
        <v>2</v>
      </c>
    </row>
    <row r="16" spans="1:21" ht="15.6" x14ac:dyDescent="0.3">
      <c r="A16" s="20" t="str">
        <f>HYPERLINK("https://reklamanataliak.atlassian.net/browse/DEVS-29", "DEVS-29")</f>
        <v>DEVS-29</v>
      </c>
      <c r="B16" s="14">
        <v>0</v>
      </c>
      <c r="C16" s="15">
        <v>1</v>
      </c>
      <c r="D16" s="25">
        <v>1</v>
      </c>
      <c r="E16" s="24" t="s">
        <v>54</v>
      </c>
      <c r="F16" s="15">
        <v>1</v>
      </c>
      <c r="G16" s="14">
        <v>0</v>
      </c>
      <c r="H16" s="14">
        <v>0</v>
      </c>
      <c r="I16" s="14">
        <v>0</v>
      </c>
      <c r="J16" s="25">
        <v>1</v>
      </c>
      <c r="K16" s="14">
        <v>0</v>
      </c>
      <c r="L16" s="14">
        <v>0</v>
      </c>
      <c r="M16" s="14">
        <v>0</v>
      </c>
      <c r="N16" s="15">
        <v>1</v>
      </c>
      <c r="O16" s="25">
        <v>1</v>
      </c>
      <c r="P16" s="24" t="s">
        <v>54</v>
      </c>
      <c r="Q16" s="14">
        <v>0</v>
      </c>
      <c r="R16" s="14">
        <v>0</v>
      </c>
      <c r="S16" s="15">
        <v>1</v>
      </c>
      <c r="T16" s="14">
        <v>0</v>
      </c>
      <c r="U16" s="25">
        <v>1</v>
      </c>
    </row>
    <row r="17" spans="1:21" ht="15.6" x14ac:dyDescent="0.3">
      <c r="A17" s="20" t="str">
        <f>HYPERLINK("https://reklamanataliak.atlassian.net/browse/DEVS-28", "DEVS-28")</f>
        <v>DEVS-28</v>
      </c>
      <c r="B17" s="14">
        <v>0</v>
      </c>
      <c r="C17" s="15">
        <v>1</v>
      </c>
      <c r="D17" s="25">
        <v>1</v>
      </c>
      <c r="E17" s="24" t="s">
        <v>54</v>
      </c>
      <c r="F17" s="15">
        <v>1</v>
      </c>
      <c r="G17" s="15">
        <v>1</v>
      </c>
      <c r="H17" s="14">
        <v>0</v>
      </c>
      <c r="I17" s="14">
        <v>0</v>
      </c>
      <c r="J17" s="25">
        <v>2</v>
      </c>
      <c r="K17" s="14">
        <v>0</v>
      </c>
      <c r="L17" s="14">
        <v>0</v>
      </c>
      <c r="M17" s="14">
        <v>0</v>
      </c>
      <c r="N17" s="15">
        <v>1</v>
      </c>
      <c r="O17" s="25">
        <v>1</v>
      </c>
      <c r="P17" s="24" t="s">
        <v>54</v>
      </c>
      <c r="Q17" s="14">
        <v>0</v>
      </c>
      <c r="R17" s="14">
        <v>0</v>
      </c>
      <c r="S17" s="15">
        <v>1</v>
      </c>
      <c r="T17" s="14">
        <v>0</v>
      </c>
      <c r="U17" s="25">
        <v>1</v>
      </c>
    </row>
    <row r="18" spans="1:21" ht="15.6" x14ac:dyDescent="0.3">
      <c r="A18" s="20" t="str">
        <f>HYPERLINK("https://reklamanataliak.atlassian.net/browse/DEVS-26", "DEVS-26")</f>
        <v>DEVS-26</v>
      </c>
      <c r="B18" s="14">
        <v>0</v>
      </c>
      <c r="C18" s="15">
        <v>1</v>
      </c>
      <c r="D18" s="25">
        <v>1</v>
      </c>
      <c r="E18" s="24" t="s">
        <v>54</v>
      </c>
      <c r="F18" s="14">
        <v>0</v>
      </c>
      <c r="G18" s="14">
        <v>0</v>
      </c>
      <c r="H18" s="15">
        <v>1</v>
      </c>
      <c r="I18" s="14">
        <v>0</v>
      </c>
      <c r="J18" s="25">
        <v>1</v>
      </c>
      <c r="K18" s="15">
        <v>1</v>
      </c>
      <c r="L18" s="15">
        <v>1</v>
      </c>
      <c r="M18" s="14">
        <v>0</v>
      </c>
      <c r="N18" s="14">
        <v>0</v>
      </c>
      <c r="O18" s="25">
        <v>2</v>
      </c>
      <c r="P18" s="24" t="s">
        <v>54</v>
      </c>
      <c r="Q18" s="15">
        <v>1</v>
      </c>
      <c r="R18" s="14">
        <v>0</v>
      </c>
      <c r="S18" s="14">
        <v>0</v>
      </c>
      <c r="T18" s="14">
        <v>0</v>
      </c>
      <c r="U18" s="25">
        <v>1</v>
      </c>
    </row>
    <row r="19" spans="1:21" ht="15.6" x14ac:dyDescent="0.3">
      <c r="A19" s="20" t="str">
        <f>HYPERLINK("https://reklamanataliak.atlassian.net/browse/DEVS-25", "DEVS-25")</f>
        <v>DEVS-25</v>
      </c>
      <c r="B19" s="14">
        <v>0</v>
      </c>
      <c r="C19" s="15">
        <v>1</v>
      </c>
      <c r="D19" s="25">
        <v>1</v>
      </c>
      <c r="E19" s="24" t="s">
        <v>54</v>
      </c>
      <c r="F19" s="14">
        <v>0</v>
      </c>
      <c r="G19" s="14">
        <v>0</v>
      </c>
      <c r="H19" s="15">
        <v>1</v>
      </c>
      <c r="I19" s="14">
        <v>0</v>
      </c>
      <c r="J19" s="25">
        <v>1</v>
      </c>
      <c r="K19" s="14">
        <v>0</v>
      </c>
      <c r="L19" s="15">
        <v>1</v>
      </c>
      <c r="M19" s="14">
        <v>0</v>
      </c>
      <c r="N19" s="14">
        <v>0</v>
      </c>
      <c r="O19" s="25">
        <v>1</v>
      </c>
      <c r="P19" s="24" t="s">
        <v>54</v>
      </c>
      <c r="Q19" s="14">
        <v>0</v>
      </c>
      <c r="R19" s="15">
        <v>1</v>
      </c>
      <c r="S19" s="14">
        <v>0</v>
      </c>
      <c r="T19" s="14">
        <v>0</v>
      </c>
      <c r="U19" s="25">
        <v>1</v>
      </c>
    </row>
  </sheetData>
  <mergeCells count="4">
    <mergeCell ref="B1:D1"/>
    <mergeCell ref="F1:J1"/>
    <mergeCell ref="K1:O1"/>
    <mergeCell ref="Q1:U1"/>
  </mergeCells>
  <pageMargins left="0.7" right="0.7" top="0.75" bottom="0.75" header="0.3" footer="0.3"/>
  <ignoredErrors>
    <ignoredError sqref="A1:U1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"/>
  <sheetViews>
    <sheetView tabSelected="1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5.59765625" customWidth="1"/>
    <col min="2" max="2" width="50.59765625" customWidth="1"/>
  </cols>
  <sheetData>
    <row r="1" spans="1:2" ht="15.6" x14ac:dyDescent="0.3">
      <c r="A1" s="26" t="s">
        <v>55</v>
      </c>
      <c r="B1" s="26" t="s">
        <v>56</v>
      </c>
    </row>
    <row r="2" spans="1:2" ht="15.6" x14ac:dyDescent="0.3">
      <c r="A2" s="27" t="s">
        <v>57</v>
      </c>
      <c r="B2" s="28" t="str">
        <f>HYPERLINK("https://reklamanataliak.atlassian.net", "reklamanataliak.atlassian.net")</f>
        <v>reklamanataliak.atlassian.net</v>
      </c>
    </row>
    <row r="3" spans="1:2" ht="15.6" x14ac:dyDescent="0.3">
      <c r="A3" s="27" t="s">
        <v>58</v>
      </c>
      <c r="B3" s="27" t="s">
        <v>59</v>
      </c>
    </row>
    <row r="4" spans="1:2" ht="15.6" x14ac:dyDescent="0.3">
      <c r="A4" s="27" t="s">
        <v>60</v>
      </c>
      <c r="B4" s="27" t="s">
        <v>23</v>
      </c>
    </row>
    <row r="5" spans="1:2" ht="15.6" x14ac:dyDescent="0.3">
      <c r="A5" s="27" t="s">
        <v>61</v>
      </c>
      <c r="B5" s="27" t="s">
        <v>62</v>
      </c>
    </row>
    <row r="6" spans="1:2" ht="15.6" x14ac:dyDescent="0.3">
      <c r="A6" s="27" t="s">
        <v>63</v>
      </c>
      <c r="B6" s="27" t="s">
        <v>64</v>
      </c>
    </row>
    <row r="7" spans="1:2" ht="15.6" x14ac:dyDescent="0.3">
      <c r="A7" s="27" t="s">
        <v>65</v>
      </c>
      <c r="B7" s="27" t="s">
        <v>66</v>
      </c>
    </row>
    <row r="8" spans="1:2" ht="15.6" x14ac:dyDescent="0.3">
      <c r="A8" s="27" t="s">
        <v>67</v>
      </c>
      <c r="B8" s="27" t="s">
        <v>68</v>
      </c>
    </row>
    <row r="9" spans="1:2" ht="15.6" x14ac:dyDescent="0.3">
      <c r="A9" s="27" t="s">
        <v>69</v>
      </c>
      <c r="B9" s="27" t="s">
        <v>70</v>
      </c>
    </row>
    <row r="10" spans="1:2" ht="15.6" x14ac:dyDescent="0.3">
      <c r="A10" s="27" t="s">
        <v>71</v>
      </c>
      <c r="B10" s="27" t="s">
        <v>72</v>
      </c>
    </row>
    <row r="11" spans="1:2" ht="15.6" x14ac:dyDescent="0.3">
      <c r="A11" s="27" t="s">
        <v>73</v>
      </c>
      <c r="B11" s="27" t="s">
        <v>74</v>
      </c>
    </row>
    <row r="12" spans="1:2" ht="15.6" x14ac:dyDescent="0.3">
      <c r="A12" s="27" t="s">
        <v>75</v>
      </c>
      <c r="B12" s="27" t="s">
        <v>76</v>
      </c>
    </row>
    <row r="13" spans="1:2" ht="15.6" x14ac:dyDescent="0.3">
      <c r="A13" s="27" t="s">
        <v>77</v>
      </c>
      <c r="B13" s="27" t="s">
        <v>76</v>
      </c>
    </row>
    <row r="14" spans="1:2" ht="15.6" x14ac:dyDescent="0.3">
      <c r="A14" s="27" t="s">
        <v>78</v>
      </c>
      <c r="B14" s="27" t="s">
        <v>79</v>
      </c>
    </row>
    <row r="15" spans="1:2" ht="15.6" x14ac:dyDescent="0.3">
      <c r="A15" s="27" t="s">
        <v>80</v>
      </c>
      <c r="B15" s="27" t="s">
        <v>81</v>
      </c>
    </row>
    <row r="16" spans="1:2" ht="15.6" x14ac:dyDescent="0.3">
      <c r="A16" s="27" t="s">
        <v>82</v>
      </c>
      <c r="B16" s="27" t="s">
        <v>83</v>
      </c>
    </row>
  </sheetData>
  <pageMargins left="0.7" right="0.7" top="0.75" bottom="0.75" header="0.3" footer="0.3"/>
  <ignoredErrors>
    <ignoredError sqref="A1:B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Field changes duration</vt:lpstr>
      <vt:lpstr>Field changes total count</vt:lpstr>
      <vt:lpstr>Time in field values</vt:lpstr>
      <vt:lpstr>Count of field values</vt:lpstr>
      <vt:lpstr>Export settings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Issue History DEVS [DEVS] Report (24 Apr 26 11_48 AM)</dc:title>
  <dc:subject>IH Report</dc:subject>
  <dc:creator>SaaSJet</dc:creator>
  <cp:lastModifiedBy>user</cp:lastModifiedBy>
  <dcterms:created xsi:type="dcterms:W3CDTF">2026-04-24T08:48:40Z</dcterms:created>
  <dcterms:modified xsi:type="dcterms:W3CDTF">2026-04-24T08:53:35Z</dcterms:modified>
</cp:coreProperties>
</file>